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Questa_cartella_di_lavoro" defaultThemeVersion="124226"/>
  <bookViews>
    <workbookView xWindow="3465" yWindow="660" windowWidth="12000" windowHeight="6075" activeTab="0"/>
  </bookViews>
  <sheets>
    <sheet name="VRTerreno" sheetId="2" r:id="rId1"/>
    <sheet name="VReFitto" sheetId="3" r:id="rId2"/>
  </sheets>
  <definedNames>
    <definedName name="_xlnm.Print_Area" localSheetId="1">'VReFitto'!$A$1:$G$44</definedName>
  </definedNames>
  <calcPr calcId="145621"/>
</workbook>
</file>

<file path=xl/sharedStrings.xml><?xml version="1.0" encoding="utf-8"?>
<sst xmlns="http://schemas.openxmlformats.org/spreadsheetml/2006/main" count="186" uniqueCount="157">
  <si>
    <t>Filare</t>
  </si>
  <si>
    <t>Pergola</t>
  </si>
  <si>
    <t xml:space="preserve">Età </t>
  </si>
  <si>
    <t>fr./ara</t>
  </si>
  <si>
    <t>&gt;30%</t>
  </si>
  <si>
    <t>101 - 200</t>
  </si>
  <si>
    <t>201 - 300</t>
  </si>
  <si>
    <t>&gt; 300</t>
  </si>
  <si>
    <t>7 - 8</t>
  </si>
  <si>
    <t>5 - 6</t>
  </si>
  <si>
    <t>3 - 4</t>
  </si>
  <si>
    <t>1 - 2</t>
  </si>
  <si>
    <t>frequente</t>
  </si>
  <si>
    <t>8 - 10</t>
  </si>
  <si>
    <t>4 - 6</t>
  </si>
  <si>
    <t>Venti</t>
  </si>
  <si>
    <t>4</t>
  </si>
  <si>
    <t>3</t>
  </si>
  <si>
    <t>2</t>
  </si>
  <si>
    <t>13 - 18</t>
  </si>
  <si>
    <t>7 - 12</t>
  </si>
  <si>
    <t>1 - 6</t>
  </si>
  <si>
    <t>5 - 8</t>
  </si>
  <si>
    <t>possibile</t>
  </si>
  <si>
    <t>1</t>
  </si>
  <si>
    <t>are</t>
  </si>
  <si>
    <t>Accesso</t>
  </si>
  <si>
    <t>strada su due lati</t>
  </si>
  <si>
    <t>strada su un lato</t>
  </si>
  <si>
    <t>teleferica, monorail</t>
  </si>
  <si>
    <t>fino a 50 m dalla strada</t>
  </si>
  <si>
    <t>a più di 50 m dalla strada</t>
  </si>
  <si>
    <t>5 - 7</t>
  </si>
  <si>
    <t>11 - 13</t>
  </si>
  <si>
    <t>buono stato</t>
  </si>
  <si>
    <t>mediocre</t>
  </si>
  <si>
    <t>cattivo stato</t>
  </si>
  <si>
    <t>Punti</t>
  </si>
  <si>
    <t>attribuiti:</t>
  </si>
  <si>
    <t>punti</t>
  </si>
  <si>
    <t xml:space="preserve">fr. </t>
  </si>
  <si>
    <t>VR fr./ara pergole</t>
  </si>
  <si>
    <t>valore unitario fr./ara</t>
  </si>
  <si>
    <t>VR attuale delle viti in percento rispetto al primo anno di piena produzione</t>
  </si>
  <si>
    <t>VR unitario attuale delle viti</t>
  </si>
  <si>
    <t>VR attuale delle viti per la superficie indicata</t>
  </si>
  <si>
    <t>fr.</t>
  </si>
  <si>
    <t>%</t>
  </si>
  <si>
    <t>VR unitario totale</t>
  </si>
  <si>
    <t>VR totale per la superficie indicata</t>
  </si>
  <si>
    <t>VR del suolo per la superficie indicata</t>
  </si>
  <si>
    <t>Fitto unitario per l'impianto</t>
  </si>
  <si>
    <t>Totale fitto unitario</t>
  </si>
  <si>
    <t>anni totali d'utilizzo:</t>
  </si>
  <si>
    <t>b) ammortamento impianto (VR 100% / anni d'utilizzo)</t>
  </si>
  <si>
    <t>Fitto per l'impianto sulla superficie indicata</t>
  </si>
  <si>
    <t>Totale fitto per la superficie indicata</t>
  </si>
  <si>
    <t xml:space="preserve">   b) ammortamento impianto (VR 100% / anni d'utilizzo)</t>
  </si>
  <si>
    <t>Stima per la determinazione del Valore di reddito (VR) e del Fitto di un vigneto</t>
  </si>
  <si>
    <t>1° Passo</t>
  </si>
  <si>
    <t>Note</t>
  </si>
  <si>
    <t>-</t>
  </si>
  <si>
    <t>se è stato convenuto che l'affittuario debba fornire prestazioni accessorie (particolari obblighi di manutenzione eccedenti quanto previsto dalla legge) il fitto va ridotto proporzionalmente.</t>
  </si>
  <si>
    <t>per il calcolo del valore di reddito, per vigneti vecchi che hanno ancora un potenziale produttivo, si può ridurre l'età in funzione di una stima degli anni di produzione restanti rispetto ai massimi indicati.</t>
  </si>
  <si>
    <t>se il vigneto si suddivide in differenti aree con caratteristiche diverse, suddividere le stesse e procedere separatamente al calcolo, sommando alla fine i subtotali ottenuti.</t>
  </si>
  <si>
    <t>2° Passo</t>
  </si>
  <si>
    <t>(completare i campi in giallo)</t>
  </si>
  <si>
    <t>Terminato questo lavoro passare al secondo foglio "VReFitto"</t>
  </si>
  <si>
    <t>16 - 30 %</t>
  </si>
  <si>
    <t>0 - 15 %</t>
  </si>
  <si>
    <t>buona</t>
  </si>
  <si>
    <t>8 - 12</t>
  </si>
  <si>
    <t>4 - 7</t>
  </si>
  <si>
    <t>1 - 3</t>
  </si>
  <si>
    <t>media</t>
  </si>
  <si>
    <t>sufficiente</t>
  </si>
  <si>
    <t>9 - 15</t>
  </si>
  <si>
    <t>2 - 4</t>
  </si>
  <si>
    <t xml:space="preserve">Stato dei </t>
  </si>
  <si>
    <t>muri di sostegno</t>
  </si>
  <si>
    <t>1 - 4</t>
  </si>
  <si>
    <t>0</t>
  </si>
  <si>
    <t>VR fr./ara filare</t>
  </si>
  <si>
    <t>generalmente per determinare il fitto dell'impianto non si tiene conto dell'età. Se una vigna non è però più in grado di dare un reddito o dà un reddito solo parziale, questa parte del fitto va chiaramente adattata alla situazione.</t>
  </si>
  <si>
    <t>Chi ha pagato l'impianto? Se il viticoltore inserire 0, se il proprietario 1 ---&gt;</t>
  </si>
  <si>
    <t>Determinare il punteggio del terreno in base ai seguenti criteri</t>
  </si>
  <si>
    <r>
      <t xml:space="preserve">(completare i campi in giallo sulla base dei punti in </t>
    </r>
    <r>
      <rPr>
        <i/>
        <sz val="10"/>
        <rFont val="Arial"/>
        <family val="2"/>
      </rPr>
      <t>corsivo</t>
    </r>
    <r>
      <rPr>
        <sz val="10"/>
        <rFont val="Arial"/>
        <family val="2"/>
      </rPr>
      <t>)</t>
    </r>
  </si>
  <si>
    <t>Esposizione / declività</t>
  </si>
  <si>
    <t>sud-est/sud ovest</t>
  </si>
  <si>
    <t>est/sud-est e ovest/sud-ovest</t>
  </si>
  <si>
    <t>Altitudine rispetto al</t>
  </si>
  <si>
    <t>fondovalle</t>
  </si>
  <si>
    <r>
      <rPr>
        <sz val="10"/>
        <rFont val="Calibri"/>
        <family val="2"/>
      </rPr>
      <t>≤</t>
    </r>
    <r>
      <rPr>
        <sz val="10"/>
        <rFont val="Arial"/>
        <family val="2"/>
      </rPr>
      <t xml:space="preserve"> 100</t>
    </r>
  </si>
  <si>
    <r>
      <t>est/nord-est e ovest/nord-ovest</t>
    </r>
    <r>
      <rPr>
        <vertAlign val="superscript"/>
        <sz val="10"/>
        <rFont val="Arial"/>
        <family val="2"/>
      </rPr>
      <t>1</t>
    </r>
  </si>
  <si>
    <r>
      <t>nord-est/nord-ovest</t>
    </r>
    <r>
      <rPr>
        <vertAlign val="superscript"/>
        <sz val="10"/>
        <rFont val="Arial"/>
        <family val="2"/>
      </rPr>
      <t>1</t>
    </r>
  </si>
  <si>
    <r>
      <rPr>
        <vertAlign val="superscript"/>
        <sz val="10"/>
        <rFont val="Arial"/>
        <family val="2"/>
      </rPr>
      <t>1</t>
    </r>
    <r>
      <rPr>
        <sz val="10"/>
        <rFont val="Arial"/>
        <family val="2"/>
      </rPr>
      <t xml:space="preserve"> Le località in prossimità dei laghi vanno classificate in una posizione superiore.</t>
    </r>
  </si>
  <si>
    <t>Osservazioni:</t>
  </si>
  <si>
    <t>Si deve misurare a partire dall'altezza delle acque nella valle principale.</t>
  </si>
  <si>
    <t xml:space="preserve">Rischio di gelate </t>
  </si>
  <si>
    <t>e grandine</t>
  </si>
  <si>
    <t>assente</t>
  </si>
  <si>
    <t>Gli anni con oltre il 50% di danni causati dal gelo sono denominati "anni di gelo".</t>
  </si>
  <si>
    <t>situazione da Favonio</t>
  </si>
  <si>
    <t>non molto esposta al vento</t>
  </si>
  <si>
    <t>assenza di vento</t>
  </si>
  <si>
    <t>meccanizzazione</t>
  </si>
  <si>
    <t xml:space="preserve">Idoneità del terreno </t>
  </si>
  <si>
    <t xml:space="preserve">alla viticoltura, per </t>
  </si>
  <si>
    <t>regione</t>
  </si>
  <si>
    <t>Il punteggio deve essere ridotto di 1-2 punti in caso di segnali di erosione o di drenaggio insufficiente.</t>
  </si>
  <si>
    <t>Idoneità alla</t>
  </si>
  <si>
    <t>Trazione diretta: semplice</t>
  </si>
  <si>
    <t>20 - 25</t>
  </si>
  <si>
    <t>Trazione diretta: possibile</t>
  </si>
  <si>
    <t>Trazione diretta: difficile</t>
  </si>
  <si>
    <t>Trazione diretta: impossibile</t>
  </si>
  <si>
    <t>Dimensioni della</t>
  </si>
  <si>
    <t>particella gestita</t>
  </si>
  <si>
    <t>&gt; 50 are</t>
  </si>
  <si>
    <t>21 - 50 are</t>
  </si>
  <si>
    <t>&lt; 20 are</t>
  </si>
  <si>
    <t>La particella gestita è una superficie che forma un insieme e che può essere gestita senza cambiare posizione.</t>
  </si>
  <si>
    <t>e canali di drenaggio</t>
  </si>
  <si>
    <r>
      <t>Devono essere valutati soltanto i muri di sostegno necessari alla preservazione del vigneto (di norma 300 m</t>
    </r>
    <r>
      <rPr>
        <vertAlign val="superscript"/>
        <sz val="10"/>
        <rFont val="Arial"/>
        <family val="2"/>
      </rPr>
      <t>3</t>
    </r>
    <r>
      <rPr>
        <sz val="10"/>
        <rFont val="Arial"/>
        <family val="2"/>
      </rPr>
      <t>/ha), non i muri divisori.</t>
    </r>
  </si>
  <si>
    <t>Valore di mercato</t>
  </si>
  <si>
    <t xml:space="preserve">della località (stima </t>
  </si>
  <si>
    <t>del terreno)</t>
  </si>
  <si>
    <t>all'interno di una regione</t>
  </si>
  <si>
    <t>particolarmente rinomata</t>
  </si>
  <si>
    <t>buona posizione</t>
  </si>
  <si>
    <t>nessuna posizione particolare</t>
  </si>
  <si>
    <t>Totale punti per il terreno</t>
  </si>
  <si>
    <t>Attenzione, se il vigneto è stato impiantato dal viticoltore, il fitto si compone solo del fitto per il terreno (escluso dunque l'impianto e relativo ammortamento).</t>
  </si>
  <si>
    <t>per il calcolo del valore di reddito, l'età della vigna va aumentata se l'impianto è irregolare (+ 1 a 3 anni), se ci sono dei vuoti (5%: 2 - 3 anni; 10% 3 - 4 anni) e se l'impianto di sostegno necessita di riparazione (1-2 anni).</t>
  </si>
  <si>
    <t xml:space="preserve">non meccanizzato </t>
  </si>
  <si>
    <t>o meccanizzazione</t>
  </si>
  <si>
    <t>leggera</t>
  </si>
  <si>
    <t>meccanizzato</t>
  </si>
  <si>
    <t>con trattore</t>
  </si>
  <si>
    <t>Allestire il foglio VR terreno per fissare il punteggio</t>
  </si>
  <si>
    <t>inserire il dato in anni; massimi filare 29 , pergola 35 --&gt;</t>
  </si>
  <si>
    <t>Età media attuale delle viti:</t>
  </si>
  <si>
    <t>Sistema di allevamento:</t>
  </si>
  <si>
    <t>indicare il sistema di allevamento e la meccanizzazione dei lavori --&gt;</t>
  </si>
  <si>
    <t xml:space="preserve">Valore del punto in Ticino e Mesolcina = fr. 7.50 </t>
  </si>
  <si>
    <t>Fitto unitario per il solo terreno (5.2% del VR del terreno)</t>
  </si>
  <si>
    <t xml:space="preserve">   a) 3.05% del VR medio dell'impianto (ca. 50%)</t>
  </si>
  <si>
    <t>Fitto per il solo terreno indicato (5.2% del VR del terreno)</t>
  </si>
  <si>
    <t>a) 3.05% del VR medio dell'impianto (ca. 50%)</t>
  </si>
  <si>
    <t>1.filare non meccanizzato o meccanizzato con motocarriola = 1</t>
  </si>
  <si>
    <t>2.filare meccanizzato con trattore = 2</t>
  </si>
  <si>
    <t>3.pergola = 3</t>
  </si>
  <si>
    <t>Valore di reddito delle viti nel primo anno di piena produzione (100%)</t>
  </si>
  <si>
    <r>
      <t>Superficie vitata computabile* in are (1 ara = 100 m</t>
    </r>
    <r>
      <rPr>
        <b/>
        <i/>
        <vertAlign val="superscript"/>
        <sz val="10"/>
        <rFont val="Arial"/>
        <family val="2"/>
      </rPr>
      <t>2</t>
    </r>
    <r>
      <rPr>
        <b/>
        <i/>
        <sz val="10"/>
        <rFont val="Arial"/>
        <family val="2"/>
      </rPr>
      <t>) --&gt;</t>
    </r>
  </si>
  <si>
    <t xml:space="preserve">nel caso in cui il proprietario affitta anche l'impianto di protezione anti-grandine, è necessario tenere conto: </t>
  </si>
  <si>
    <t xml:space="preserve">rif.: Ordinanza concernente la determinazione dei fitti agricoli, art. 4, lettera b.; e Guida per la stima del </t>
  </si>
  <si>
    <t>valore di reddito 2018, capitolo 8.7 e capitolo 13.</t>
  </si>
</sst>
</file>

<file path=xl/styles.xml><?xml version="1.0" encoding="utf-8"?>
<styleSheet xmlns="http://schemas.openxmlformats.org/spreadsheetml/2006/main" xmlns:mc="http://schemas.openxmlformats.org/markup-compatibility/2006" xmlns:x14ac="http://schemas.microsoft.com/office/spreadsheetml/2009/9/ac" mc:Ignorable="x14ac">
  <fonts count="13">
    <font>
      <sz val="10"/>
      <name val="Arial"/>
      <family val="2"/>
    </font>
    <font>
      <b/>
      <sz val="10"/>
      <name val="Arial"/>
      <family val="2"/>
    </font>
    <font>
      <b/>
      <i/>
      <sz val="10"/>
      <name val="Arial"/>
      <family val="2"/>
    </font>
    <font>
      <i/>
      <sz val="10"/>
      <name val="Arial"/>
      <family val="2"/>
    </font>
    <font>
      <u val="single"/>
      <sz val="10"/>
      <name val="Arial"/>
      <family val="2"/>
    </font>
    <font>
      <b/>
      <u val="single"/>
      <sz val="10"/>
      <color indexed="53"/>
      <name val="Arial"/>
      <family val="2"/>
    </font>
    <font>
      <b/>
      <u val="single"/>
      <sz val="10"/>
      <color indexed="60"/>
      <name val="Arial"/>
      <family val="2"/>
    </font>
    <font>
      <b/>
      <i/>
      <sz val="10"/>
      <color indexed="53"/>
      <name val="Arial"/>
      <family val="2"/>
    </font>
    <font>
      <b/>
      <sz val="10"/>
      <color indexed="10"/>
      <name val="Arial"/>
      <family val="2"/>
    </font>
    <font>
      <sz val="8"/>
      <name val="Arial"/>
      <family val="2"/>
    </font>
    <font>
      <sz val="10"/>
      <name val="Calibri"/>
      <family val="2"/>
    </font>
    <font>
      <vertAlign val="superscript"/>
      <sz val="10"/>
      <name val="Arial"/>
      <family val="2"/>
    </font>
    <font>
      <b/>
      <i/>
      <vertAlign val="superscript"/>
      <sz val="10"/>
      <name val="Arial"/>
      <family val="2"/>
    </font>
  </fonts>
  <fills count="4">
    <fill>
      <patternFill/>
    </fill>
    <fill>
      <patternFill patternType="gray125"/>
    </fill>
    <fill>
      <patternFill patternType="solid">
        <fgColor indexed="22"/>
        <bgColor indexed="64"/>
      </patternFill>
    </fill>
    <fill>
      <patternFill patternType="solid">
        <fgColor indexed="13"/>
        <bgColor indexed="64"/>
      </patternFill>
    </fill>
  </fills>
  <borders count="4">
    <border>
      <left/>
      <right/>
      <top/>
      <bottom/>
      <diagonal/>
    </border>
    <border>
      <left style="thin"/>
      <right style="thin"/>
      <top style="thin"/>
      <bottom style="thin"/>
    </border>
    <border>
      <left/>
      <right/>
      <top style="thin"/>
      <bottom style="double"/>
    </border>
    <border>
      <left/>
      <right/>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54">
    <xf numFmtId="0" fontId="0" fillId="0" borderId="0" xfId="0"/>
    <xf numFmtId="0" fontId="0" fillId="2" borderId="0" xfId="0" applyFill="1" applyProtection="1">
      <protection/>
    </xf>
    <xf numFmtId="0" fontId="1" fillId="0" borderId="0" xfId="0" applyFont="1" applyBorder="1"/>
    <xf numFmtId="0" fontId="0" fillId="3" borderId="1" xfId="0" applyFill="1" applyBorder="1" applyProtection="1">
      <protection locked="0"/>
    </xf>
    <xf numFmtId="0" fontId="1" fillId="3" borderId="1" xfId="0" applyFont="1" applyFill="1" applyBorder="1" applyAlignment="1" applyProtection="1">
      <alignment horizontal="center"/>
      <protection locked="0"/>
    </xf>
    <xf numFmtId="0" fontId="6" fillId="0" borderId="0" xfId="0" applyFont="1" applyProtection="1">
      <protection/>
    </xf>
    <xf numFmtId="0" fontId="0" fillId="0" borderId="0" xfId="0" applyProtection="1">
      <protection/>
    </xf>
    <xf numFmtId="0" fontId="5" fillId="0" borderId="0" xfId="0" applyFont="1" applyFill="1" applyProtection="1">
      <protection/>
    </xf>
    <xf numFmtId="0" fontId="1" fillId="0" borderId="0" xfId="0" applyFont="1" applyProtection="1">
      <protection/>
    </xf>
    <xf numFmtId="0" fontId="4" fillId="0" borderId="0" xfId="0" applyFont="1" applyAlignment="1" applyProtection="1">
      <alignment horizontal="center"/>
      <protection/>
    </xf>
    <xf numFmtId="0" fontId="3" fillId="0" borderId="0" xfId="0" applyFont="1" applyAlignment="1" applyProtection="1">
      <alignment horizontal="center"/>
      <protection/>
    </xf>
    <xf numFmtId="49" fontId="3" fillId="0" borderId="0" xfId="0" applyNumberFormat="1" applyFont="1" applyAlignment="1" applyProtection="1">
      <alignment horizontal="center"/>
      <protection/>
    </xf>
    <xf numFmtId="0" fontId="0" fillId="0" borderId="0" xfId="0" applyAlignment="1" applyProtection="1">
      <alignment horizontal="center"/>
      <protection/>
    </xf>
    <xf numFmtId="0" fontId="3" fillId="0" borderId="0" xfId="0" applyFont="1" applyProtection="1">
      <protection/>
    </xf>
    <xf numFmtId="0" fontId="4" fillId="0" borderId="0" xfId="0" applyFont="1" applyProtection="1">
      <protection/>
    </xf>
    <xf numFmtId="0" fontId="0" fillId="0" borderId="0" xfId="0" applyFont="1" applyBorder="1" applyProtection="1">
      <protection/>
    </xf>
    <xf numFmtId="49" fontId="0" fillId="0" borderId="0" xfId="0" applyNumberFormat="1" applyAlignment="1" applyProtection="1">
      <alignment horizontal="center"/>
      <protection/>
    </xf>
    <xf numFmtId="49" fontId="3" fillId="0" borderId="0" xfId="0" applyNumberFormat="1" applyFont="1" applyBorder="1" applyAlignment="1" applyProtection="1">
      <alignment horizontal="center"/>
      <protection/>
    </xf>
    <xf numFmtId="0" fontId="1" fillId="0" borderId="2" xfId="0" applyFont="1" applyBorder="1" applyProtection="1">
      <protection/>
    </xf>
    <xf numFmtId="0" fontId="0" fillId="0" borderId="3" xfId="0" applyBorder="1" applyProtection="1">
      <protection/>
    </xf>
    <xf numFmtId="0" fontId="6" fillId="0" borderId="0" xfId="0" applyFont="1" applyBorder="1" applyProtection="1">
      <protection/>
    </xf>
    <xf numFmtId="0" fontId="0" fillId="0" borderId="0" xfId="0" applyBorder="1" applyProtection="1">
      <protection/>
    </xf>
    <xf numFmtId="4" fontId="0" fillId="0" borderId="0" xfId="0" applyNumberFormat="1" applyProtection="1">
      <protection/>
    </xf>
    <xf numFmtId="0" fontId="0" fillId="0" borderId="0" xfId="0" applyAlignment="1" applyProtection="1">
      <alignment horizontal="right"/>
      <protection/>
    </xf>
    <xf numFmtId="0" fontId="7" fillId="0" borderId="0" xfId="0" applyFont="1" applyBorder="1" applyProtection="1">
      <protection/>
    </xf>
    <xf numFmtId="0" fontId="1" fillId="0" borderId="0" xfId="0" applyFont="1" applyAlignment="1" applyProtection="1">
      <alignment horizontal="center"/>
      <protection/>
    </xf>
    <xf numFmtId="0" fontId="2" fillId="0" borderId="0" xfId="0" applyFont="1" applyBorder="1" applyProtection="1">
      <protection/>
    </xf>
    <xf numFmtId="0" fontId="0" fillId="2" borderId="0" xfId="0" applyFill="1" applyAlignment="1" applyProtection="1">
      <alignment horizontal="right"/>
      <protection/>
    </xf>
    <xf numFmtId="0" fontId="0" fillId="2" borderId="0" xfId="0" applyFill="1" applyBorder="1" applyProtection="1">
      <protection/>
    </xf>
    <xf numFmtId="4" fontId="0" fillId="2" borderId="0" xfId="0" applyNumberFormat="1" applyFill="1" applyBorder="1" applyProtection="1">
      <protection/>
    </xf>
    <xf numFmtId="0" fontId="0" fillId="2" borderId="0" xfId="0" applyFill="1" applyBorder="1" applyAlignment="1" applyProtection="1">
      <alignment horizontal="left"/>
      <protection/>
    </xf>
    <xf numFmtId="2" fontId="0" fillId="2" borderId="0" xfId="0" applyNumberFormat="1" applyFill="1" applyBorder="1" applyProtection="1">
      <protection/>
    </xf>
    <xf numFmtId="0" fontId="8" fillId="2" borderId="0" xfId="0" applyFont="1" applyFill="1" applyBorder="1" applyProtection="1">
      <protection/>
    </xf>
    <xf numFmtId="4" fontId="8" fillId="2" borderId="0" xfId="0" applyNumberFormat="1" applyFont="1" applyFill="1" applyBorder="1" applyProtection="1">
      <protection/>
    </xf>
    <xf numFmtId="4" fontId="0" fillId="0" borderId="0" xfId="0" applyNumberFormat="1" applyBorder="1" applyProtection="1">
      <protection/>
    </xf>
    <xf numFmtId="0" fontId="0" fillId="0" borderId="0" xfId="0" applyBorder="1" applyAlignment="1" applyProtection="1">
      <alignment horizontal="right"/>
      <protection/>
    </xf>
    <xf numFmtId="0" fontId="0" fillId="0" borderId="0" xfId="0" applyBorder="1" applyAlignment="1" applyProtection="1">
      <alignment vertical="top"/>
      <protection/>
    </xf>
    <xf numFmtId="0" fontId="0" fillId="0" borderId="0" xfId="0" applyAlignment="1" applyProtection="1">
      <alignment horizontal="right" vertical="top"/>
      <protection/>
    </xf>
    <xf numFmtId="0" fontId="1" fillId="0" borderId="0" xfId="0" applyFont="1" applyBorder="1" applyProtection="1">
      <protection/>
    </xf>
    <xf numFmtId="0" fontId="0" fillId="0" borderId="0" xfId="0" applyFont="1" applyProtection="1">
      <protection/>
    </xf>
    <xf numFmtId="0" fontId="0" fillId="0" borderId="0" xfId="0" applyFont="1"/>
    <xf numFmtId="0" fontId="4" fillId="0" borderId="0" xfId="0" applyFont="1"/>
    <xf numFmtId="0" fontId="3" fillId="0" borderId="0" xfId="0" applyNumberFormat="1" applyFont="1" applyAlignment="1" applyProtection="1">
      <alignment horizontal="center"/>
      <protection/>
    </xf>
    <xf numFmtId="49" fontId="0" fillId="0" borderId="0" xfId="0" applyNumberFormat="1" applyFont="1" applyAlignment="1" applyProtection="1">
      <alignment horizontal="center"/>
      <protection/>
    </xf>
    <xf numFmtId="0" fontId="0" fillId="0" borderId="0" xfId="0" applyFill="1" applyBorder="1" applyProtection="1">
      <protection locked="0"/>
    </xf>
    <xf numFmtId="0" fontId="0" fillId="0" borderId="0" xfId="0" applyFill="1" applyProtection="1">
      <protection/>
    </xf>
    <xf numFmtId="0" fontId="2" fillId="0" borderId="0" xfId="0" applyFont="1"/>
    <xf numFmtId="0" fontId="2" fillId="0" borderId="0" xfId="0" applyFont="1" applyProtection="1">
      <protection/>
    </xf>
    <xf numFmtId="0" fontId="2" fillId="0" borderId="0" xfId="0" applyFont="1" applyFill="1" applyBorder="1" applyProtection="1">
      <protection/>
    </xf>
    <xf numFmtId="0" fontId="0" fillId="2" borderId="0" xfId="0" applyFont="1" applyFill="1" applyBorder="1" applyProtection="1">
      <protection/>
    </xf>
    <xf numFmtId="0" fontId="0" fillId="0" borderId="0" xfId="0" applyAlignment="1" applyProtection="1" quotePrefix="1">
      <alignment horizontal="right" vertical="top"/>
      <protection/>
    </xf>
    <xf numFmtId="0" fontId="1" fillId="0" borderId="0" xfId="0" applyFont="1" applyAlignment="1" applyProtection="1">
      <alignment vertical="top" wrapText="1"/>
      <protection/>
    </xf>
    <xf numFmtId="0" fontId="0" fillId="0" borderId="0" xfId="0" applyAlignment="1" applyProtection="1">
      <alignment horizontal="left" vertical="top" wrapText="1"/>
      <protection/>
    </xf>
    <xf numFmtId="0" fontId="0" fillId="0" borderId="0" xfId="0" applyFont="1" applyAlignment="1" applyProtection="1">
      <alignment horizontal="left" vertical="top" wrapText="1"/>
      <protection/>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5"/>
  <sheetViews>
    <sheetView showGridLines="0" tabSelected="1" workbookViewId="0" topLeftCell="A1">
      <selection activeCell="H18" sqref="H18"/>
    </sheetView>
  </sheetViews>
  <sheetFormatPr defaultColWidth="9.140625" defaultRowHeight="12.75"/>
  <cols>
    <col min="1" max="1" width="23.7109375" style="0" customWidth="1"/>
    <col min="2" max="2" width="5.00390625" style="0" customWidth="1"/>
    <col min="6" max="6" width="11.421875" style="0" customWidth="1"/>
  </cols>
  <sheetData>
    <row r="1" spans="1:8" ht="12.75">
      <c r="A1" s="5" t="s">
        <v>59</v>
      </c>
      <c r="B1" s="6"/>
      <c r="C1" s="6"/>
      <c r="D1" s="6"/>
      <c r="E1" s="6"/>
      <c r="F1" s="6"/>
      <c r="G1" s="6"/>
      <c r="H1" s="6"/>
    </row>
    <row r="2" spans="1:8" ht="12.75">
      <c r="A2" s="6"/>
      <c r="B2" s="6"/>
      <c r="C2" s="6"/>
      <c r="D2" s="6"/>
      <c r="E2" s="6"/>
      <c r="F2" s="6"/>
      <c r="G2" s="6"/>
      <c r="H2" s="6"/>
    </row>
    <row r="3" spans="1:8" ht="12.75">
      <c r="A3" s="7" t="s">
        <v>85</v>
      </c>
      <c r="B3" s="6"/>
      <c r="C3" s="6"/>
      <c r="D3" s="6"/>
      <c r="E3" s="6"/>
      <c r="F3" s="6"/>
      <c r="G3" s="6"/>
      <c r="H3" s="6"/>
    </row>
    <row r="4" spans="1:10" ht="12.75">
      <c r="A4" s="39" t="s">
        <v>86</v>
      </c>
      <c r="B4" s="6"/>
      <c r="C4" s="6"/>
      <c r="D4" s="6"/>
      <c r="E4" s="6"/>
      <c r="F4" s="6"/>
      <c r="G4" s="6"/>
      <c r="H4" s="6" t="s">
        <v>37</v>
      </c>
      <c r="J4" s="41" t="s">
        <v>96</v>
      </c>
    </row>
    <row r="5" spans="1:8" ht="12.75">
      <c r="A5" s="6"/>
      <c r="B5" s="6"/>
      <c r="C5" s="6"/>
      <c r="D5" s="6"/>
      <c r="E5" s="6"/>
      <c r="F5" s="6"/>
      <c r="G5" s="6"/>
      <c r="H5" s="6"/>
    </row>
    <row r="6" spans="1:8" ht="12.75">
      <c r="A6" s="8" t="s">
        <v>87</v>
      </c>
      <c r="B6" s="6"/>
      <c r="C6" s="6"/>
      <c r="D6" s="9" t="s">
        <v>69</v>
      </c>
      <c r="E6" s="9" t="s">
        <v>68</v>
      </c>
      <c r="F6" s="9" t="s">
        <v>4</v>
      </c>
      <c r="G6" s="6"/>
      <c r="H6" s="19" t="s">
        <v>38</v>
      </c>
    </row>
    <row r="7" spans="1:8" ht="12.75">
      <c r="A7" s="39" t="s">
        <v>88</v>
      </c>
      <c r="B7" s="6"/>
      <c r="C7" s="6"/>
      <c r="D7" s="10">
        <v>4</v>
      </c>
      <c r="E7" s="10">
        <v>8</v>
      </c>
      <c r="F7" s="10">
        <v>10</v>
      </c>
      <c r="G7" s="6"/>
      <c r="H7" s="6"/>
    </row>
    <row r="8" spans="1:8" ht="12.75">
      <c r="A8" s="39" t="s">
        <v>89</v>
      </c>
      <c r="B8" s="6"/>
      <c r="C8" s="6"/>
      <c r="D8" s="10">
        <v>2</v>
      </c>
      <c r="E8" s="10">
        <v>6</v>
      </c>
      <c r="F8" s="10">
        <v>8</v>
      </c>
      <c r="G8" s="6"/>
      <c r="H8" s="6"/>
    </row>
    <row r="9" spans="1:8" ht="14.25">
      <c r="A9" s="39" t="s">
        <v>93</v>
      </c>
      <c r="B9" s="6"/>
      <c r="C9" s="6"/>
      <c r="D9" s="10">
        <v>1</v>
      </c>
      <c r="E9" s="10">
        <v>2</v>
      </c>
      <c r="F9" s="10">
        <v>3</v>
      </c>
      <c r="G9" s="6"/>
      <c r="H9" s="6"/>
    </row>
    <row r="10" spans="1:10" ht="14.25">
      <c r="A10" s="39" t="s">
        <v>94</v>
      </c>
      <c r="B10" s="6"/>
      <c r="C10" s="6"/>
      <c r="D10" s="10">
        <v>0</v>
      </c>
      <c r="E10" s="10">
        <v>0</v>
      </c>
      <c r="F10" s="10">
        <v>0</v>
      </c>
      <c r="G10" s="6"/>
      <c r="H10" s="3">
        <v>2</v>
      </c>
      <c r="J10" s="40" t="s">
        <v>95</v>
      </c>
    </row>
    <row r="11" spans="1:10" ht="12.75">
      <c r="A11" s="39"/>
      <c r="B11" s="6"/>
      <c r="C11" s="6"/>
      <c r="D11" s="10"/>
      <c r="E11" s="10"/>
      <c r="F11" s="10"/>
      <c r="G11" s="6"/>
      <c r="H11" s="44"/>
      <c r="J11" s="40"/>
    </row>
    <row r="12" spans="1:8" ht="12.75">
      <c r="A12" s="6"/>
      <c r="B12" s="6"/>
      <c r="C12" s="6"/>
      <c r="D12" s="6"/>
      <c r="E12" s="6"/>
      <c r="F12" s="6"/>
      <c r="G12" s="6"/>
      <c r="H12" s="6"/>
    </row>
    <row r="13" spans="1:8" ht="12.75">
      <c r="A13" s="8" t="s">
        <v>90</v>
      </c>
      <c r="B13" s="6"/>
      <c r="C13" s="39" t="s">
        <v>92</v>
      </c>
      <c r="D13" s="6"/>
      <c r="E13" s="6"/>
      <c r="F13" s="11" t="s">
        <v>8</v>
      </c>
      <c r="G13" s="6"/>
      <c r="H13" s="6"/>
    </row>
    <row r="14" spans="1:8" ht="12.75">
      <c r="A14" s="8" t="s">
        <v>91</v>
      </c>
      <c r="B14" s="6"/>
      <c r="C14" s="6" t="s">
        <v>5</v>
      </c>
      <c r="D14" s="6"/>
      <c r="E14" s="6"/>
      <c r="F14" s="11" t="s">
        <v>9</v>
      </c>
      <c r="G14" s="6"/>
      <c r="H14" s="6"/>
    </row>
    <row r="15" spans="1:8" ht="12.75">
      <c r="A15" s="6"/>
      <c r="B15" s="6"/>
      <c r="C15" s="6" t="s">
        <v>6</v>
      </c>
      <c r="D15" s="6"/>
      <c r="E15" s="6"/>
      <c r="F15" s="11" t="s">
        <v>10</v>
      </c>
      <c r="G15" s="6"/>
      <c r="H15" s="6"/>
    </row>
    <row r="16" spans="1:10" ht="12.75">
      <c r="A16" s="6"/>
      <c r="B16" s="6"/>
      <c r="C16" s="6" t="s">
        <v>7</v>
      </c>
      <c r="D16" s="6"/>
      <c r="E16" s="6"/>
      <c r="F16" s="11" t="s">
        <v>11</v>
      </c>
      <c r="G16" s="6"/>
      <c r="H16" s="3">
        <v>6</v>
      </c>
      <c r="J16" s="40" t="s">
        <v>97</v>
      </c>
    </row>
    <row r="17" spans="1:10" ht="12.75">
      <c r="A17" s="6"/>
      <c r="B17" s="6"/>
      <c r="C17" s="6"/>
      <c r="D17" s="6"/>
      <c r="E17" s="6"/>
      <c r="F17" s="11"/>
      <c r="G17" s="6"/>
      <c r="H17" s="44"/>
      <c r="J17" s="40"/>
    </row>
    <row r="18" spans="1:8" ht="12.75">
      <c r="A18" s="6"/>
      <c r="B18" s="6"/>
      <c r="C18" s="6"/>
      <c r="D18" s="6"/>
      <c r="E18" s="6"/>
      <c r="F18" s="12"/>
      <c r="G18" s="6"/>
      <c r="H18" s="45"/>
    </row>
    <row r="19" spans="1:8" ht="12.75">
      <c r="A19" s="8" t="s">
        <v>98</v>
      </c>
      <c r="B19" s="6"/>
      <c r="C19" s="39" t="s">
        <v>100</v>
      </c>
      <c r="D19" s="6"/>
      <c r="E19" s="6"/>
      <c r="F19" s="11" t="s">
        <v>13</v>
      </c>
      <c r="G19" s="6"/>
      <c r="H19" s="6"/>
    </row>
    <row r="20" spans="1:8" ht="12.75">
      <c r="A20" s="8" t="s">
        <v>99</v>
      </c>
      <c r="B20" s="6"/>
      <c r="C20" s="39" t="s">
        <v>23</v>
      </c>
      <c r="D20" s="6"/>
      <c r="E20" s="6"/>
      <c r="F20" s="11" t="s">
        <v>14</v>
      </c>
      <c r="G20" s="6"/>
      <c r="H20" s="6"/>
    </row>
    <row r="21" spans="1:10" ht="12.75">
      <c r="A21" s="6"/>
      <c r="B21" s="6"/>
      <c r="C21" s="6" t="s">
        <v>12</v>
      </c>
      <c r="D21" s="6"/>
      <c r="E21" s="6"/>
      <c r="F21" s="11" t="s">
        <v>11</v>
      </c>
      <c r="G21" s="6"/>
      <c r="H21" s="3">
        <v>2</v>
      </c>
      <c r="J21" t="s">
        <v>101</v>
      </c>
    </row>
    <row r="22" spans="1:8" ht="12.75">
      <c r="A22" s="6"/>
      <c r="B22" s="6"/>
      <c r="C22" s="6"/>
      <c r="D22" s="6"/>
      <c r="E22" s="6"/>
      <c r="F22" s="11"/>
      <c r="G22" s="6"/>
      <c r="H22" s="44"/>
    </row>
    <row r="23" spans="1:8" ht="12.75">
      <c r="A23" s="6"/>
      <c r="B23" s="6"/>
      <c r="C23" s="6"/>
      <c r="D23" s="6"/>
      <c r="E23" s="6"/>
      <c r="F23" s="13"/>
      <c r="G23" s="6"/>
      <c r="H23" s="6"/>
    </row>
    <row r="24" spans="1:8" ht="12.75">
      <c r="A24" s="8" t="s">
        <v>15</v>
      </c>
      <c r="B24" s="6"/>
      <c r="C24" s="6" t="s">
        <v>102</v>
      </c>
      <c r="D24" s="6"/>
      <c r="E24" s="6"/>
      <c r="F24" s="11" t="s">
        <v>16</v>
      </c>
      <c r="G24" s="6"/>
      <c r="H24" s="6"/>
    </row>
    <row r="25" spans="1:8" ht="12.75">
      <c r="A25" s="6"/>
      <c r="B25" s="6"/>
      <c r="C25" s="6" t="s">
        <v>103</v>
      </c>
      <c r="D25" s="6"/>
      <c r="E25" s="6"/>
      <c r="F25" s="11" t="s">
        <v>17</v>
      </c>
      <c r="G25" s="6"/>
      <c r="H25" s="6"/>
    </row>
    <row r="26" spans="1:8" ht="12.75">
      <c r="A26" s="6"/>
      <c r="B26" s="6"/>
      <c r="C26" s="6" t="s">
        <v>104</v>
      </c>
      <c r="D26" s="6"/>
      <c r="E26" s="6"/>
      <c r="F26" s="11" t="s">
        <v>18</v>
      </c>
      <c r="G26" s="6"/>
      <c r="H26" s="3">
        <v>3</v>
      </c>
    </row>
    <row r="27" spans="1:8" ht="12.75">
      <c r="A27" s="6"/>
      <c r="B27" s="6"/>
      <c r="C27" s="6"/>
      <c r="D27" s="6"/>
      <c r="E27" s="6"/>
      <c r="F27" s="13"/>
      <c r="G27" s="6"/>
      <c r="H27" s="6"/>
    </row>
    <row r="28" spans="2:8" ht="12.75">
      <c r="B28" s="6"/>
      <c r="C28" s="14"/>
      <c r="D28" s="15"/>
      <c r="E28" s="15"/>
      <c r="F28" s="15"/>
      <c r="G28" s="6"/>
      <c r="H28" s="6"/>
    </row>
    <row r="29" spans="1:8" ht="12.75">
      <c r="A29" s="8" t="s">
        <v>106</v>
      </c>
      <c r="B29" s="6"/>
      <c r="C29" s="16" t="s">
        <v>70</v>
      </c>
      <c r="D29" s="17"/>
      <c r="E29" s="17"/>
      <c r="F29" s="17" t="s">
        <v>71</v>
      </c>
      <c r="G29" s="6"/>
      <c r="H29" s="6"/>
    </row>
    <row r="30" spans="1:8" ht="12.75">
      <c r="A30" s="8" t="s">
        <v>107</v>
      </c>
      <c r="B30" s="6"/>
      <c r="C30" s="16" t="s">
        <v>74</v>
      </c>
      <c r="D30" s="11"/>
      <c r="E30" s="11"/>
      <c r="F30" s="11" t="s">
        <v>72</v>
      </c>
      <c r="G30" s="6"/>
      <c r="H30" s="6"/>
    </row>
    <row r="31" spans="1:10" ht="12.75">
      <c r="A31" s="8" t="s">
        <v>108</v>
      </c>
      <c r="B31" s="6"/>
      <c r="C31" s="16" t="s">
        <v>75</v>
      </c>
      <c r="D31" s="11"/>
      <c r="E31" s="11"/>
      <c r="F31" s="11" t="s">
        <v>73</v>
      </c>
      <c r="G31" s="6"/>
      <c r="H31" s="3">
        <v>10</v>
      </c>
      <c r="J31" s="40" t="s">
        <v>109</v>
      </c>
    </row>
    <row r="32" spans="1:8" ht="12.75">
      <c r="A32" s="6"/>
      <c r="B32" s="6"/>
      <c r="C32" s="6"/>
      <c r="D32" s="6"/>
      <c r="E32" s="6"/>
      <c r="F32" s="6"/>
      <c r="G32" s="6"/>
      <c r="H32" s="6"/>
    </row>
    <row r="33" spans="7:8" ht="12.75">
      <c r="G33" s="6"/>
      <c r="H33" s="6"/>
    </row>
    <row r="34" spans="1:8" ht="12.75">
      <c r="A34" s="8" t="s">
        <v>110</v>
      </c>
      <c r="B34" s="6"/>
      <c r="C34" s="39" t="s">
        <v>111</v>
      </c>
      <c r="D34" s="6"/>
      <c r="E34" s="6"/>
      <c r="F34" s="11" t="s">
        <v>112</v>
      </c>
      <c r="G34" s="6"/>
      <c r="H34" s="6"/>
    </row>
    <row r="35" spans="1:8" ht="12.75">
      <c r="A35" s="8" t="s">
        <v>105</v>
      </c>
      <c r="B35" s="6"/>
      <c r="C35" s="39" t="s">
        <v>113</v>
      </c>
      <c r="D35" s="6"/>
      <c r="E35" s="6"/>
      <c r="F35" s="11" t="s">
        <v>76</v>
      </c>
      <c r="G35" s="6"/>
      <c r="H35" s="6"/>
    </row>
    <row r="36" spans="1:8" ht="12.75">
      <c r="A36" s="6"/>
      <c r="B36" s="6"/>
      <c r="C36" s="39" t="s">
        <v>114</v>
      </c>
      <c r="D36" s="6"/>
      <c r="E36" s="6"/>
      <c r="F36" s="11" t="s">
        <v>22</v>
      </c>
      <c r="G36" s="6"/>
      <c r="H36" s="6"/>
    </row>
    <row r="37" spans="1:8" ht="12.75">
      <c r="A37" s="6"/>
      <c r="B37" s="6"/>
      <c r="C37" s="39" t="s">
        <v>115</v>
      </c>
      <c r="D37" s="6"/>
      <c r="E37" s="6"/>
      <c r="F37" s="42">
        <v>1</v>
      </c>
      <c r="G37" s="6"/>
      <c r="H37" s="3">
        <v>15</v>
      </c>
    </row>
    <row r="38" spans="1:8" ht="12.75">
      <c r="A38" s="6"/>
      <c r="B38" s="6"/>
      <c r="C38" s="6"/>
      <c r="D38" s="6"/>
      <c r="E38" s="6"/>
      <c r="F38" s="6"/>
      <c r="G38" s="6"/>
      <c r="H38" s="6"/>
    </row>
    <row r="39" spans="2:8" ht="12.75">
      <c r="B39" s="6"/>
      <c r="C39" s="9"/>
      <c r="D39" s="6"/>
      <c r="E39" s="6"/>
      <c r="F39" s="6"/>
      <c r="G39" s="6"/>
      <c r="H39" s="6"/>
    </row>
    <row r="40" spans="1:8" ht="12.75">
      <c r="A40" s="8" t="s">
        <v>116</v>
      </c>
      <c r="B40" s="6"/>
      <c r="C40" s="43" t="s">
        <v>118</v>
      </c>
      <c r="D40" s="6"/>
      <c r="E40" s="6"/>
      <c r="F40" s="11" t="s">
        <v>32</v>
      </c>
      <c r="G40" s="6"/>
      <c r="H40" s="6"/>
    </row>
    <row r="41" spans="1:8" ht="12.75">
      <c r="A41" s="8" t="s">
        <v>117</v>
      </c>
      <c r="B41" s="6"/>
      <c r="C41" s="43" t="s">
        <v>119</v>
      </c>
      <c r="D41" s="6"/>
      <c r="E41" s="6"/>
      <c r="F41" s="11" t="s">
        <v>77</v>
      </c>
      <c r="G41" s="6"/>
      <c r="H41" s="6"/>
    </row>
    <row r="42" spans="1:10" ht="12.75">
      <c r="A42" s="6"/>
      <c r="B42" s="6"/>
      <c r="C42" s="43" t="s">
        <v>120</v>
      </c>
      <c r="D42" s="6"/>
      <c r="E42" s="6"/>
      <c r="F42" s="11" t="s">
        <v>24</v>
      </c>
      <c r="G42" s="6"/>
      <c r="H42" s="3">
        <v>6</v>
      </c>
      <c r="J42" s="40" t="s">
        <v>121</v>
      </c>
    </row>
    <row r="43" spans="1:8" ht="12.75">
      <c r="A43" s="6"/>
      <c r="B43" s="6"/>
      <c r="C43" s="16"/>
      <c r="D43" s="6"/>
      <c r="E43" s="6"/>
      <c r="F43" s="11"/>
      <c r="G43" s="6"/>
      <c r="H43" s="6"/>
    </row>
    <row r="44" spans="1:8" ht="12.75">
      <c r="A44" s="6"/>
      <c r="B44" s="6"/>
      <c r="C44" s="6"/>
      <c r="D44" s="6"/>
      <c r="E44" s="6"/>
      <c r="F44" s="13"/>
      <c r="G44" s="6"/>
      <c r="H44" s="6"/>
    </row>
    <row r="45" spans="1:8" ht="12.75">
      <c r="A45" s="8" t="s">
        <v>26</v>
      </c>
      <c r="B45" s="6"/>
      <c r="C45" s="6" t="s">
        <v>27</v>
      </c>
      <c r="D45" s="6"/>
      <c r="E45" s="6"/>
      <c r="F45" s="11" t="s">
        <v>33</v>
      </c>
      <c r="G45" s="6"/>
      <c r="H45" s="6"/>
    </row>
    <row r="46" spans="1:8" ht="12.75">
      <c r="A46" s="6"/>
      <c r="B46" s="6"/>
      <c r="C46" s="6" t="s">
        <v>28</v>
      </c>
      <c r="D46" s="6"/>
      <c r="E46" s="6"/>
      <c r="F46" s="11" t="s">
        <v>13</v>
      </c>
      <c r="G46" s="6"/>
      <c r="H46" s="6"/>
    </row>
    <row r="47" spans="1:8" ht="12.75">
      <c r="A47" s="6"/>
      <c r="B47" s="6"/>
      <c r="C47" s="6" t="s">
        <v>29</v>
      </c>
      <c r="D47" s="6"/>
      <c r="E47" s="6"/>
      <c r="F47" s="11" t="s">
        <v>32</v>
      </c>
      <c r="G47" s="6"/>
      <c r="H47" s="6"/>
    </row>
    <row r="48" spans="1:8" ht="12.75">
      <c r="A48" s="6"/>
      <c r="B48" s="6"/>
      <c r="C48" s="6" t="s">
        <v>30</v>
      </c>
      <c r="D48" s="6"/>
      <c r="E48" s="6"/>
      <c r="F48" s="11" t="s">
        <v>10</v>
      </c>
      <c r="G48" s="6"/>
      <c r="H48" s="6"/>
    </row>
    <row r="49" spans="1:8" ht="12.75">
      <c r="A49" s="6"/>
      <c r="B49" s="6"/>
      <c r="C49" s="6" t="s">
        <v>31</v>
      </c>
      <c r="D49" s="6"/>
      <c r="E49" s="6"/>
      <c r="F49" s="11" t="s">
        <v>11</v>
      </c>
      <c r="G49" s="6"/>
      <c r="H49" s="3">
        <v>10</v>
      </c>
    </row>
    <row r="50" spans="1:8" ht="12.75">
      <c r="A50" s="6"/>
      <c r="B50" s="6"/>
      <c r="C50" s="6"/>
      <c r="D50" s="6"/>
      <c r="E50" s="6"/>
      <c r="F50" s="13"/>
      <c r="G50" s="6"/>
      <c r="H50" s="6"/>
    </row>
    <row r="51" spans="2:8" ht="12.75">
      <c r="B51" s="6"/>
      <c r="C51" s="14"/>
      <c r="D51" s="6"/>
      <c r="E51" s="6"/>
      <c r="F51" s="13"/>
      <c r="G51" s="6"/>
      <c r="H51" s="6"/>
    </row>
    <row r="52" spans="1:8" ht="12.75">
      <c r="A52" s="8" t="s">
        <v>78</v>
      </c>
      <c r="B52" s="6"/>
      <c r="C52" s="6" t="s">
        <v>34</v>
      </c>
      <c r="D52" s="6"/>
      <c r="E52" s="6"/>
      <c r="F52" s="11" t="s">
        <v>22</v>
      </c>
      <c r="G52" s="6"/>
      <c r="H52" s="6"/>
    </row>
    <row r="53" spans="1:8" ht="12.75">
      <c r="A53" s="8" t="s">
        <v>79</v>
      </c>
      <c r="B53" s="6"/>
      <c r="C53" s="6" t="s">
        <v>35</v>
      </c>
      <c r="D53" s="6"/>
      <c r="E53" s="6"/>
      <c r="F53" s="11" t="s">
        <v>80</v>
      </c>
      <c r="G53" s="13"/>
      <c r="H53" s="6"/>
    </row>
    <row r="54" spans="1:10" ht="14.25">
      <c r="A54" s="8" t="s">
        <v>122</v>
      </c>
      <c r="B54" s="6"/>
      <c r="C54" s="6" t="s">
        <v>36</v>
      </c>
      <c r="D54" s="6"/>
      <c r="E54" s="6"/>
      <c r="F54" s="11" t="s">
        <v>81</v>
      </c>
      <c r="G54" s="13"/>
      <c r="H54" s="3">
        <v>0</v>
      </c>
      <c r="J54" s="40" t="s">
        <v>123</v>
      </c>
    </row>
    <row r="55" spans="1:10" ht="12.75">
      <c r="A55" s="8"/>
      <c r="B55" s="6"/>
      <c r="C55" s="6"/>
      <c r="D55" s="6"/>
      <c r="E55" s="6"/>
      <c r="F55" s="11"/>
      <c r="G55" s="13"/>
      <c r="H55" s="44"/>
      <c r="J55" s="40"/>
    </row>
    <row r="56" spans="1:8" ht="12.75">
      <c r="A56" s="6"/>
      <c r="B56" s="6"/>
      <c r="C56" s="6"/>
      <c r="D56" s="6"/>
      <c r="E56" s="6"/>
      <c r="F56" s="10"/>
      <c r="G56" s="13"/>
      <c r="H56" s="13"/>
    </row>
    <row r="57" spans="1:8" ht="12.75">
      <c r="A57" s="8" t="s">
        <v>124</v>
      </c>
      <c r="B57" s="6"/>
      <c r="C57" s="39" t="s">
        <v>127</v>
      </c>
      <c r="D57" s="6"/>
      <c r="E57" s="6"/>
      <c r="F57" s="11" t="s">
        <v>19</v>
      </c>
      <c r="G57" s="6"/>
      <c r="H57" s="6"/>
    </row>
    <row r="58" spans="1:8" ht="12.75">
      <c r="A58" s="8" t="s">
        <v>125</v>
      </c>
      <c r="B58" s="6"/>
      <c r="C58" s="39" t="s">
        <v>128</v>
      </c>
      <c r="D58" s="6"/>
      <c r="E58" s="6"/>
      <c r="F58" s="11"/>
      <c r="G58" s="6"/>
      <c r="H58" s="6"/>
    </row>
    <row r="59" spans="1:8" ht="12.75">
      <c r="A59" s="8" t="s">
        <v>126</v>
      </c>
      <c r="B59" s="6"/>
      <c r="C59" s="39" t="s">
        <v>129</v>
      </c>
      <c r="D59" s="6"/>
      <c r="E59" s="6"/>
      <c r="F59" s="11" t="s">
        <v>20</v>
      </c>
      <c r="G59" s="6"/>
      <c r="H59" s="6"/>
    </row>
    <row r="60" spans="2:8" ht="12.75">
      <c r="B60" s="6"/>
      <c r="C60" s="39" t="s">
        <v>130</v>
      </c>
      <c r="D60" s="6"/>
      <c r="E60" s="6"/>
      <c r="F60" s="11" t="s">
        <v>21</v>
      </c>
      <c r="G60" s="6"/>
      <c r="H60" s="3">
        <v>18</v>
      </c>
    </row>
    <row r="61" spans="1:8" ht="12.75">
      <c r="A61" s="6"/>
      <c r="B61" s="6"/>
      <c r="C61" s="6"/>
      <c r="D61" s="6"/>
      <c r="E61" s="6"/>
      <c r="F61" s="6"/>
      <c r="G61" s="6"/>
      <c r="H61" s="6"/>
    </row>
    <row r="62" spans="1:8" s="2" customFormat="1" ht="13.5" thickBot="1">
      <c r="A62" s="18" t="s">
        <v>131</v>
      </c>
      <c r="B62" s="18"/>
      <c r="C62" s="18"/>
      <c r="D62" s="18"/>
      <c r="E62" s="18"/>
      <c r="F62" s="18"/>
      <c r="G62" s="18"/>
      <c r="H62" s="18">
        <f>SUM(H10,H16,H21,H26,H31,H37,H42,H49,H54,H60)</f>
        <v>72</v>
      </c>
    </row>
    <row r="63" spans="1:7" ht="13.5" thickTop="1">
      <c r="A63" s="6"/>
      <c r="B63" s="6"/>
      <c r="C63" s="6"/>
      <c r="D63" s="6"/>
      <c r="E63" s="6"/>
      <c r="F63" s="6"/>
      <c r="G63" s="6"/>
    </row>
    <row r="64" spans="1:7" ht="12.75">
      <c r="A64" s="13" t="s">
        <v>67</v>
      </c>
      <c r="B64" s="6"/>
      <c r="C64" s="6"/>
      <c r="D64" s="6"/>
      <c r="E64" s="6"/>
      <c r="F64" s="6"/>
      <c r="G64" s="6"/>
    </row>
    <row r="65" spans="1:7" ht="12.75">
      <c r="A65" s="6"/>
      <c r="B65" s="6"/>
      <c r="C65" s="6"/>
      <c r="D65" s="6"/>
      <c r="E65" s="6"/>
      <c r="F65" s="6"/>
      <c r="G65" s="6"/>
    </row>
  </sheetData>
  <sheetProtection password="DC93" sheet="1" objects="1" scenarios="1"/>
  <conditionalFormatting sqref="H54:H55">
    <cfRule type="cellIs" priority="1" operator="between" stopIfTrue="1">
      <formula>0</formula>
      <formula>8</formula>
    </cfRule>
  </conditionalFormatting>
  <dataValidations count="11">
    <dataValidation type="whole" allowBlank="1" showInputMessage="1" showErrorMessage="1" sqref="H42">
      <formula1>1</formula1>
      <formula2>7</formula2>
    </dataValidation>
    <dataValidation type="whole" allowBlank="1" showInputMessage="1" showErrorMessage="1" sqref="H31">
      <formula1>1</formula1>
      <formula2>12</formula2>
    </dataValidation>
    <dataValidation type="whole" allowBlank="1" showInputMessage="1" showErrorMessage="1" sqref="H37">
      <formula1>1</formula1>
      <formula2>25</formula2>
    </dataValidation>
    <dataValidation type="whole" allowBlank="1" showInputMessage="1" showErrorMessage="1" sqref="H49">
      <formula1>1</formula1>
      <formula2>13</formula2>
    </dataValidation>
    <dataValidation type="whole" operator="lessThan" allowBlank="1" showInputMessage="1" showErrorMessage="1" sqref="H56">
      <formula1>1</formula1>
    </dataValidation>
    <dataValidation type="whole" allowBlank="1" showInputMessage="1" showErrorMessage="1" sqref="H26">
      <formula1>2</formula1>
      <formula2>4</formula2>
    </dataValidation>
    <dataValidation type="whole" allowBlank="1" showInputMessage="1" showErrorMessage="1" sqref="H21:H22">
      <formula1>1</formula1>
      <formula2>10</formula2>
    </dataValidation>
    <dataValidation type="whole" allowBlank="1" showInputMessage="1" showErrorMessage="1" sqref="H10:H11">
      <formula1>0</formula1>
      <formula2>10</formula2>
    </dataValidation>
    <dataValidation type="whole" allowBlank="1" showInputMessage="1" showErrorMessage="1" sqref="H16:H17">
      <formula1>1</formula1>
      <formula2>8</formula2>
    </dataValidation>
    <dataValidation type="whole" allowBlank="1" showInputMessage="1" showErrorMessage="1" sqref="H60">
      <formula1>1</formula1>
      <formula2>18</formula2>
    </dataValidation>
    <dataValidation type="whole" allowBlank="1" showInputMessage="1" showErrorMessage="1" sqref="H54:H55">
      <formula1>0</formula1>
      <formula2>8</formula2>
    </dataValidation>
  </dataValidations>
  <printOptions/>
  <pageMargins left="0.7874015748031497" right="0.7874015748031497" top="0.7874015748031497" bottom="0.7874015748031497" header="0.31496062992125984" footer="0.31496062992125984"/>
  <pageSetup horizontalDpi="300" verticalDpi="300" orientation="portrait" paperSize="9" r:id="rId1"/>
  <headerFooter alignWithMargins="0">
    <oddHeader>&amp;L&amp;8Strumento di stima indicativa VR e Fitto per vigneti - (Sezione dell'agricoltura - file &amp;F)&amp;R&amp;8&amp;D</oddHeader>
  </headerFooter>
  <ignoredErrors>
    <ignoredError sqref="F54 F42 F24:F26"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8"/>
  <sheetViews>
    <sheetView showGridLines="0" workbookViewId="0" topLeftCell="A1">
      <selection activeCell="G10" sqref="G10"/>
    </sheetView>
  </sheetViews>
  <sheetFormatPr defaultColWidth="9.140625" defaultRowHeight="12.75"/>
  <cols>
    <col min="1" max="1" width="16.57421875" style="6" customWidth="1"/>
    <col min="2" max="4" width="9.140625" style="6" customWidth="1"/>
    <col min="5" max="5" width="20.28125" style="6" customWidth="1"/>
    <col min="6" max="6" width="32.57421875" style="6" customWidth="1"/>
    <col min="7" max="7" width="10.28125" style="6" bestFit="1" customWidth="1"/>
    <col min="8" max="8" width="20.8515625" style="6" customWidth="1"/>
    <col min="9" max="9" width="5.28125" style="6" customWidth="1"/>
    <col min="10" max="10" width="6.7109375" style="6" customWidth="1"/>
    <col min="11" max="11" width="10.00390625" style="22" customWidth="1"/>
    <col min="12" max="12" width="9.140625" style="23" customWidth="1"/>
    <col min="13" max="15" width="9.140625" style="6" customWidth="1"/>
    <col min="16" max="16" width="18.8515625" style="6" bestFit="1" customWidth="1"/>
    <col min="17" max="17" width="14.28125" style="6" bestFit="1" customWidth="1"/>
    <col min="18" max="18" width="8.140625" style="6" bestFit="1" customWidth="1"/>
    <col min="19" max="19" width="18.8515625" style="6" bestFit="1" customWidth="1"/>
    <col min="20" max="20" width="15.00390625" style="6" bestFit="1" customWidth="1"/>
    <col min="21" max="21" width="17.421875" style="6" bestFit="1" customWidth="1"/>
    <col min="22" max="16384" width="9.140625" style="6" customWidth="1"/>
  </cols>
  <sheetData>
    <row r="1" spans="1:7" ht="12.75">
      <c r="A1" s="20" t="s">
        <v>65</v>
      </c>
      <c r="B1" s="21"/>
      <c r="C1" s="21"/>
      <c r="D1" s="21"/>
      <c r="E1" s="21"/>
      <c r="F1" s="21"/>
      <c r="G1" s="21"/>
    </row>
    <row r="2" spans="1:7" ht="12.75">
      <c r="A2" s="24" t="s">
        <v>58</v>
      </c>
      <c r="B2" s="21"/>
      <c r="C2" s="21"/>
      <c r="D2" s="21"/>
      <c r="E2" s="21"/>
      <c r="F2" s="21"/>
      <c r="G2" s="21"/>
    </row>
    <row r="3" spans="1:21" ht="12.75">
      <c r="A3" s="24" t="s">
        <v>66</v>
      </c>
      <c r="B3" s="21"/>
      <c r="C3" s="21"/>
      <c r="D3" s="21"/>
      <c r="E3" s="21"/>
      <c r="F3" s="21"/>
      <c r="G3" s="21"/>
      <c r="O3" s="8" t="s">
        <v>2</v>
      </c>
      <c r="P3" s="8" t="s">
        <v>0</v>
      </c>
      <c r="Q3" s="8" t="s">
        <v>0</v>
      </c>
      <c r="R3" s="8" t="s">
        <v>1</v>
      </c>
      <c r="S3" s="25" t="s">
        <v>82</v>
      </c>
      <c r="T3" s="25" t="s">
        <v>82</v>
      </c>
      <c r="U3" s="25" t="s">
        <v>41</v>
      </c>
    </row>
    <row r="4" spans="1:21" ht="12.75">
      <c r="A4" s="24"/>
      <c r="B4" s="21"/>
      <c r="C4" s="21"/>
      <c r="D4" s="21"/>
      <c r="E4" s="21"/>
      <c r="F4" s="21"/>
      <c r="G4" s="21"/>
      <c r="O4" s="8"/>
      <c r="P4" s="8" t="s">
        <v>134</v>
      </c>
      <c r="Q4" s="8" t="s">
        <v>137</v>
      </c>
      <c r="R4" s="8"/>
      <c r="S4" s="8" t="s">
        <v>134</v>
      </c>
      <c r="T4" s="8" t="s">
        <v>137</v>
      </c>
      <c r="U4" s="25"/>
    </row>
    <row r="5" spans="1:21" ht="12.75">
      <c r="A5" s="26" t="s">
        <v>84</v>
      </c>
      <c r="B5" s="21"/>
      <c r="C5" s="21"/>
      <c r="D5" s="21"/>
      <c r="E5" s="21"/>
      <c r="F5" s="21"/>
      <c r="G5" s="4">
        <v>0</v>
      </c>
      <c r="O5" s="8"/>
      <c r="P5" s="8" t="s">
        <v>135</v>
      </c>
      <c r="Q5" s="8" t="s">
        <v>138</v>
      </c>
      <c r="R5" s="8"/>
      <c r="S5" s="8" t="s">
        <v>135</v>
      </c>
      <c r="T5" s="8" t="s">
        <v>138</v>
      </c>
      <c r="U5" s="25"/>
    </row>
    <row r="6" spans="1:21" ht="14.25">
      <c r="A6" s="26" t="s">
        <v>153</v>
      </c>
      <c r="B6" s="26"/>
      <c r="C6" s="26"/>
      <c r="D6" s="26"/>
      <c r="E6" s="26"/>
      <c r="F6" s="35" t="s">
        <v>25</v>
      </c>
      <c r="G6" s="3">
        <v>50</v>
      </c>
      <c r="O6" s="8"/>
      <c r="P6" s="8" t="s">
        <v>136</v>
      </c>
      <c r="Q6" s="8"/>
      <c r="R6" s="8"/>
      <c r="S6" s="8" t="s">
        <v>136</v>
      </c>
      <c r="T6" s="25"/>
      <c r="U6" s="25"/>
    </row>
    <row r="7" spans="1:21" ht="12.75">
      <c r="A7" s="26"/>
      <c r="B7" s="26"/>
      <c r="C7" s="26"/>
      <c r="D7" s="26"/>
      <c r="E7" s="26"/>
      <c r="F7" s="21"/>
      <c r="G7" s="21"/>
      <c r="O7" s="8"/>
      <c r="P7" s="8"/>
      <c r="Q7" s="8"/>
      <c r="R7" s="8"/>
      <c r="S7" s="25"/>
      <c r="T7" s="25"/>
      <c r="U7" s="25"/>
    </row>
    <row r="8" spans="1:21" ht="12.75">
      <c r="A8" s="26" t="s">
        <v>141</v>
      </c>
      <c r="B8" s="26"/>
      <c r="C8" s="26" t="s">
        <v>140</v>
      </c>
      <c r="D8" s="26"/>
      <c r="E8" s="26"/>
      <c r="F8" s="21"/>
      <c r="G8" s="4">
        <v>5</v>
      </c>
      <c r="H8" s="27" t="str">
        <f>"anni restanti d'utilizzo:"</f>
        <v>anni restanti d'utilizzo:</v>
      </c>
      <c r="I8" s="1">
        <f>IF(J9&lt;1,0,J9)</f>
        <v>24</v>
      </c>
      <c r="O8" s="6">
        <v>1</v>
      </c>
      <c r="P8" s="6">
        <v>60</v>
      </c>
      <c r="Q8" s="6">
        <v>60</v>
      </c>
      <c r="R8" s="6">
        <v>60</v>
      </c>
      <c r="S8" s="22">
        <f>S$11*P8/100</f>
        <v>528</v>
      </c>
      <c r="T8" s="22">
        <f>T$11*P8/100</f>
        <v>444</v>
      </c>
      <c r="U8" s="22">
        <f>U$11*R8/100</f>
        <v>600</v>
      </c>
    </row>
    <row r="9" spans="1:21" ht="12.75">
      <c r="A9" s="26" t="s">
        <v>142</v>
      </c>
      <c r="B9" s="26"/>
      <c r="C9" s="47" t="s">
        <v>143</v>
      </c>
      <c r="D9" s="47"/>
      <c r="E9" s="47"/>
      <c r="F9" s="47"/>
      <c r="G9" s="4">
        <v>1</v>
      </c>
      <c r="H9" s="27" t="s">
        <v>53</v>
      </c>
      <c r="I9" s="1">
        <f>IF(G9=1,29,IF(G9=2,29,35))</f>
        <v>29</v>
      </c>
      <c r="J9" s="1">
        <f>IF(G9=1,29-G8,IF(G9=2,29-G8,35-G8))</f>
        <v>24</v>
      </c>
      <c r="O9" s="6">
        <f>O8+1</f>
        <v>2</v>
      </c>
      <c r="P9" s="6">
        <v>70</v>
      </c>
      <c r="Q9" s="6">
        <v>70</v>
      </c>
      <c r="R9" s="6">
        <v>70</v>
      </c>
      <c r="S9" s="22">
        <f>S$11*P9/100</f>
        <v>616</v>
      </c>
      <c r="T9" s="22">
        <f>T$11*P9/100</f>
        <v>518</v>
      </c>
      <c r="U9" s="22">
        <f>U$11*R9/100</f>
        <v>700</v>
      </c>
    </row>
    <row r="10" spans="1:21" ht="12.75">
      <c r="A10"/>
      <c r="B10"/>
      <c r="C10" s="26" t="s">
        <v>149</v>
      </c>
      <c r="D10" s="26"/>
      <c r="E10" s="26"/>
      <c r="F10" s="21"/>
      <c r="G10"/>
      <c r="H10"/>
      <c r="I10"/>
      <c r="J10"/>
      <c r="O10" s="6">
        <f aca="true" t="shared" si="0" ref="O10:O44">O9+1</f>
        <v>3</v>
      </c>
      <c r="P10" s="6">
        <v>90</v>
      </c>
      <c r="Q10" s="6">
        <v>90</v>
      </c>
      <c r="R10" s="6">
        <v>90</v>
      </c>
      <c r="S10" s="22">
        <f>S$11*P10/100</f>
        <v>792</v>
      </c>
      <c r="T10" s="22">
        <f>T$11*P10/100</f>
        <v>666</v>
      </c>
      <c r="U10" s="22">
        <f>U$11*R10/100</f>
        <v>900</v>
      </c>
    </row>
    <row r="11" spans="1:21" ht="12.75">
      <c r="A11"/>
      <c r="B11"/>
      <c r="C11" s="48" t="s">
        <v>150</v>
      </c>
      <c r="E11"/>
      <c r="F11"/>
      <c r="G11"/>
      <c r="O11" s="6">
        <f>O10+1</f>
        <v>4</v>
      </c>
      <c r="P11" s="6">
        <v>100</v>
      </c>
      <c r="Q11" s="6">
        <v>100</v>
      </c>
      <c r="R11" s="6">
        <v>100</v>
      </c>
      <c r="S11" s="22">
        <v>880</v>
      </c>
      <c r="T11" s="22">
        <v>740</v>
      </c>
      <c r="U11" s="22">
        <v>1000</v>
      </c>
    </row>
    <row r="12" spans="1:21" ht="12.75">
      <c r="A12"/>
      <c r="B12"/>
      <c r="C12" s="46" t="s">
        <v>151</v>
      </c>
      <c r="E12"/>
      <c r="F12"/>
      <c r="G12"/>
      <c r="O12" s="6">
        <f t="shared" si="0"/>
        <v>5</v>
      </c>
      <c r="P12" s="6">
        <f aca="true" t="shared" si="1" ref="P12:R17">P11-4</f>
        <v>96</v>
      </c>
      <c r="Q12" s="6">
        <f aca="true" t="shared" si="2" ref="Q12">Q11-4</f>
        <v>96</v>
      </c>
      <c r="R12" s="6">
        <f t="shared" si="1"/>
        <v>96</v>
      </c>
      <c r="S12" s="22">
        <f aca="true" t="shared" si="3" ref="S12:S34">S$11*P12/100</f>
        <v>844.8</v>
      </c>
      <c r="T12" s="22">
        <f aca="true" t="shared" si="4" ref="T12:T34">T$11*P12/100</f>
        <v>710.4</v>
      </c>
      <c r="U12" s="22">
        <f aca="true" t="shared" si="5" ref="U12:U34">U$11*R12/100</f>
        <v>960</v>
      </c>
    </row>
    <row r="13" spans="2:21" ht="12.75">
      <c r="B13" s="26"/>
      <c r="D13"/>
      <c r="E13" s="26"/>
      <c r="F13" s="21"/>
      <c r="J13" s="6">
        <f>INDEX(O8:R43,G8,G9+1)</f>
        <v>96</v>
      </c>
      <c r="O13" s="6">
        <f t="shared" si="0"/>
        <v>6</v>
      </c>
      <c r="P13" s="6">
        <f t="shared" si="1"/>
        <v>92</v>
      </c>
      <c r="Q13" s="6">
        <f aca="true" t="shared" si="6" ref="Q13">Q12-4</f>
        <v>92</v>
      </c>
      <c r="R13" s="6">
        <f t="shared" si="1"/>
        <v>92</v>
      </c>
      <c r="S13" s="22">
        <f t="shared" si="3"/>
        <v>809.6</v>
      </c>
      <c r="T13" s="22">
        <f t="shared" si="4"/>
        <v>680.8</v>
      </c>
      <c r="U13" s="22">
        <f t="shared" si="5"/>
        <v>920</v>
      </c>
    </row>
    <row r="14" spans="1:21" ht="12.75">
      <c r="A14" s="49" t="s">
        <v>152</v>
      </c>
      <c r="B14" s="28"/>
      <c r="C14" s="28"/>
      <c r="D14" s="28"/>
      <c r="E14" s="28"/>
      <c r="F14" s="28" t="s">
        <v>46</v>
      </c>
      <c r="G14" s="29">
        <f>IF(G9=1,S11,IF(G9=2,T11,U11))</f>
        <v>880</v>
      </c>
      <c r="O14" s="6">
        <f t="shared" si="0"/>
        <v>7</v>
      </c>
      <c r="P14" s="6">
        <f t="shared" si="1"/>
        <v>88</v>
      </c>
      <c r="Q14" s="6">
        <f aca="true" t="shared" si="7" ref="Q14">Q13-4</f>
        <v>88</v>
      </c>
      <c r="R14" s="6">
        <f t="shared" si="1"/>
        <v>88</v>
      </c>
      <c r="S14" s="22">
        <f t="shared" si="3"/>
        <v>774.4</v>
      </c>
      <c r="T14" s="22">
        <f t="shared" si="4"/>
        <v>651.2</v>
      </c>
      <c r="U14" s="22">
        <f t="shared" si="5"/>
        <v>880</v>
      </c>
    </row>
    <row r="15" spans="1:21" ht="12.75">
      <c r="A15" s="28" t="s">
        <v>43</v>
      </c>
      <c r="B15" s="28"/>
      <c r="C15" s="28"/>
      <c r="D15" s="28"/>
      <c r="E15" s="28"/>
      <c r="F15" s="30" t="s">
        <v>47</v>
      </c>
      <c r="G15" s="31">
        <f>IF(I8&lt;1,0,J13)</f>
        <v>96</v>
      </c>
      <c r="O15" s="6">
        <f t="shared" si="0"/>
        <v>8</v>
      </c>
      <c r="P15" s="6">
        <f t="shared" si="1"/>
        <v>84</v>
      </c>
      <c r="Q15" s="6">
        <f aca="true" t="shared" si="8" ref="Q15">Q14-4</f>
        <v>84</v>
      </c>
      <c r="R15" s="6">
        <f t="shared" si="1"/>
        <v>84</v>
      </c>
      <c r="S15" s="22">
        <f t="shared" si="3"/>
        <v>739.2</v>
      </c>
      <c r="T15" s="22">
        <f t="shared" si="4"/>
        <v>621.6</v>
      </c>
      <c r="U15" s="22">
        <f t="shared" si="5"/>
        <v>840</v>
      </c>
    </row>
    <row r="16" spans="1:21" ht="12.75">
      <c r="A16" s="28" t="s">
        <v>44</v>
      </c>
      <c r="B16" s="28"/>
      <c r="C16" s="28"/>
      <c r="D16" s="28"/>
      <c r="E16" s="28"/>
      <c r="F16" s="28" t="s">
        <v>3</v>
      </c>
      <c r="G16" s="29">
        <f>G14*G15/100</f>
        <v>844.8</v>
      </c>
      <c r="O16" s="6">
        <f t="shared" si="0"/>
        <v>9</v>
      </c>
      <c r="P16" s="6">
        <f t="shared" si="1"/>
        <v>80</v>
      </c>
      <c r="Q16" s="6">
        <f aca="true" t="shared" si="9" ref="Q16">Q15-4</f>
        <v>80</v>
      </c>
      <c r="R16" s="6">
        <f t="shared" si="1"/>
        <v>80</v>
      </c>
      <c r="S16" s="22">
        <f t="shared" si="3"/>
        <v>704</v>
      </c>
      <c r="T16" s="22">
        <f t="shared" si="4"/>
        <v>592</v>
      </c>
      <c r="U16" s="22">
        <f t="shared" si="5"/>
        <v>800</v>
      </c>
    </row>
    <row r="17" spans="1:21" ht="12.75">
      <c r="A17" s="28" t="s">
        <v>45</v>
      </c>
      <c r="B17" s="28"/>
      <c r="C17" s="28"/>
      <c r="D17" s="28"/>
      <c r="E17" s="28"/>
      <c r="F17" s="28" t="s">
        <v>46</v>
      </c>
      <c r="G17" s="29">
        <f>G16*G6</f>
        <v>42240</v>
      </c>
      <c r="O17" s="6">
        <f t="shared" si="0"/>
        <v>10</v>
      </c>
      <c r="P17" s="6">
        <f t="shared" si="1"/>
        <v>76</v>
      </c>
      <c r="Q17" s="6">
        <f aca="true" t="shared" si="10" ref="Q17">Q16-4</f>
        <v>76</v>
      </c>
      <c r="R17" s="6">
        <f t="shared" si="1"/>
        <v>76</v>
      </c>
      <c r="S17" s="22">
        <f t="shared" si="3"/>
        <v>668.8</v>
      </c>
      <c r="T17" s="22">
        <f t="shared" si="4"/>
        <v>562.4</v>
      </c>
      <c r="U17" s="22">
        <f t="shared" si="5"/>
        <v>760</v>
      </c>
    </row>
    <row r="18" spans="1:21" ht="12.75">
      <c r="A18" s="21"/>
      <c r="B18" s="21"/>
      <c r="C18" s="21"/>
      <c r="D18" s="21"/>
      <c r="E18" s="21"/>
      <c r="F18" s="21"/>
      <c r="G18" s="21"/>
      <c r="O18" s="6">
        <f t="shared" si="0"/>
        <v>11</v>
      </c>
      <c r="P18" s="6">
        <f aca="true" t="shared" si="11" ref="P18:P34">P17-4</f>
        <v>72</v>
      </c>
      <c r="Q18" s="6">
        <f aca="true" t="shared" si="12" ref="Q18:Q34">Q17-4</f>
        <v>72</v>
      </c>
      <c r="R18" s="6">
        <f>R17-3</f>
        <v>73</v>
      </c>
      <c r="S18" s="22">
        <f t="shared" si="3"/>
        <v>633.6</v>
      </c>
      <c r="T18" s="22">
        <f t="shared" si="4"/>
        <v>532.8</v>
      </c>
      <c r="U18" s="22">
        <f t="shared" si="5"/>
        <v>730</v>
      </c>
    </row>
    <row r="19" spans="1:21" ht="12.75">
      <c r="A19" s="21"/>
      <c r="B19" s="21"/>
      <c r="C19" s="21"/>
      <c r="D19" s="21"/>
      <c r="E19" s="21"/>
      <c r="F19" s="21"/>
      <c r="G19" s="21"/>
      <c r="O19" s="6">
        <f t="shared" si="0"/>
        <v>12</v>
      </c>
      <c r="P19" s="6">
        <f t="shared" si="11"/>
        <v>68</v>
      </c>
      <c r="Q19" s="6">
        <f t="shared" si="12"/>
        <v>68</v>
      </c>
      <c r="R19" s="6">
        <f aca="true" t="shared" si="13" ref="R19:R43">R18-3</f>
        <v>70</v>
      </c>
      <c r="S19" s="22">
        <f t="shared" si="3"/>
        <v>598.4</v>
      </c>
      <c r="T19" s="22">
        <f t="shared" si="4"/>
        <v>503.2</v>
      </c>
      <c r="U19" s="22">
        <f t="shared" si="5"/>
        <v>700</v>
      </c>
    </row>
    <row r="20" spans="1:21" ht="12.75">
      <c r="A20" s="24" t="s">
        <v>139</v>
      </c>
      <c r="B20" s="21"/>
      <c r="C20" s="21"/>
      <c r="D20" s="21"/>
      <c r="E20" s="21"/>
      <c r="F20" s="28" t="s">
        <v>39</v>
      </c>
      <c r="G20" s="29">
        <f>VRTerreno!$H$62</f>
        <v>72</v>
      </c>
      <c r="O20" s="6">
        <f t="shared" si="0"/>
        <v>13</v>
      </c>
      <c r="P20" s="6">
        <f t="shared" si="11"/>
        <v>64</v>
      </c>
      <c r="Q20" s="6">
        <f t="shared" si="12"/>
        <v>64</v>
      </c>
      <c r="R20" s="6">
        <f t="shared" si="13"/>
        <v>67</v>
      </c>
      <c r="S20" s="22">
        <f t="shared" si="3"/>
        <v>563.2</v>
      </c>
      <c r="T20" s="22">
        <f t="shared" si="4"/>
        <v>473.6</v>
      </c>
      <c r="U20" s="22">
        <f t="shared" si="5"/>
        <v>670</v>
      </c>
    </row>
    <row r="21" spans="1:21" ht="12.75">
      <c r="A21" s="49" t="s">
        <v>144</v>
      </c>
      <c r="B21" s="28"/>
      <c r="C21" s="28"/>
      <c r="D21" s="28"/>
      <c r="E21" s="28"/>
      <c r="F21" s="28" t="s">
        <v>42</v>
      </c>
      <c r="G21" s="29">
        <f>G20*7.5</f>
        <v>540</v>
      </c>
      <c r="O21" s="6">
        <f t="shared" si="0"/>
        <v>14</v>
      </c>
      <c r="P21" s="6">
        <f t="shared" si="11"/>
        <v>60</v>
      </c>
      <c r="Q21" s="6">
        <f t="shared" si="12"/>
        <v>60</v>
      </c>
      <c r="R21" s="6">
        <f t="shared" si="13"/>
        <v>64</v>
      </c>
      <c r="S21" s="22">
        <f t="shared" si="3"/>
        <v>528</v>
      </c>
      <c r="T21" s="22">
        <f t="shared" si="4"/>
        <v>444</v>
      </c>
      <c r="U21" s="22">
        <f t="shared" si="5"/>
        <v>640</v>
      </c>
    </row>
    <row r="22" spans="1:21" ht="12.75">
      <c r="A22" s="28" t="s">
        <v>50</v>
      </c>
      <c r="B22" s="28"/>
      <c r="C22" s="28"/>
      <c r="D22" s="28"/>
      <c r="E22" s="28"/>
      <c r="F22" s="28" t="s">
        <v>40</v>
      </c>
      <c r="G22" s="29">
        <f>G21*G6</f>
        <v>27000</v>
      </c>
      <c r="O22" s="6">
        <f t="shared" si="0"/>
        <v>15</v>
      </c>
      <c r="P22" s="6">
        <f t="shared" si="11"/>
        <v>56</v>
      </c>
      <c r="Q22" s="6">
        <f t="shared" si="12"/>
        <v>56</v>
      </c>
      <c r="R22" s="6">
        <f t="shared" si="13"/>
        <v>61</v>
      </c>
      <c r="S22" s="22">
        <f t="shared" si="3"/>
        <v>492.8</v>
      </c>
      <c r="T22" s="22">
        <f t="shared" si="4"/>
        <v>414.4</v>
      </c>
      <c r="U22" s="22">
        <f t="shared" si="5"/>
        <v>610</v>
      </c>
    </row>
    <row r="23" spans="1:21" ht="12.75">
      <c r="A23" s="21"/>
      <c r="B23" s="21"/>
      <c r="C23" s="21"/>
      <c r="D23" s="21"/>
      <c r="E23" s="21"/>
      <c r="F23" s="21"/>
      <c r="G23" s="21"/>
      <c r="O23" s="6">
        <f t="shared" si="0"/>
        <v>16</v>
      </c>
      <c r="P23" s="6">
        <f t="shared" si="11"/>
        <v>52</v>
      </c>
      <c r="Q23" s="6">
        <f t="shared" si="12"/>
        <v>52</v>
      </c>
      <c r="R23" s="6">
        <f t="shared" si="13"/>
        <v>58</v>
      </c>
      <c r="S23" s="22">
        <f t="shared" si="3"/>
        <v>457.6</v>
      </c>
      <c r="T23" s="22">
        <f t="shared" si="4"/>
        <v>384.8</v>
      </c>
      <c r="U23" s="22">
        <f t="shared" si="5"/>
        <v>580</v>
      </c>
    </row>
    <row r="24" spans="1:21" ht="12.75">
      <c r="A24" s="28" t="s">
        <v>48</v>
      </c>
      <c r="B24" s="28"/>
      <c r="C24" s="28"/>
      <c r="D24" s="28"/>
      <c r="E24" s="28"/>
      <c r="F24" s="28" t="s">
        <v>3</v>
      </c>
      <c r="G24" s="29">
        <f>G16+G21</f>
        <v>1384.8</v>
      </c>
      <c r="O24" s="6">
        <f t="shared" si="0"/>
        <v>17</v>
      </c>
      <c r="P24" s="6">
        <f t="shared" si="11"/>
        <v>48</v>
      </c>
      <c r="Q24" s="6">
        <f t="shared" si="12"/>
        <v>48</v>
      </c>
      <c r="R24" s="6">
        <f t="shared" si="13"/>
        <v>55</v>
      </c>
      <c r="S24" s="22">
        <f t="shared" si="3"/>
        <v>422.4</v>
      </c>
      <c r="T24" s="22">
        <f t="shared" si="4"/>
        <v>355.2</v>
      </c>
      <c r="U24" s="22">
        <f t="shared" si="5"/>
        <v>550</v>
      </c>
    </row>
    <row r="25" spans="1:21" ht="12.75">
      <c r="A25" s="28" t="s">
        <v>49</v>
      </c>
      <c r="B25" s="28"/>
      <c r="C25" s="28"/>
      <c r="D25" s="28"/>
      <c r="E25" s="28"/>
      <c r="F25" s="28" t="s">
        <v>46</v>
      </c>
      <c r="G25" s="29">
        <f>G17+G22</f>
        <v>69240</v>
      </c>
      <c r="O25" s="6">
        <f t="shared" si="0"/>
        <v>18</v>
      </c>
      <c r="P25" s="6">
        <f t="shared" si="11"/>
        <v>44</v>
      </c>
      <c r="Q25" s="6">
        <f t="shared" si="12"/>
        <v>44</v>
      </c>
      <c r="R25" s="6">
        <f t="shared" si="13"/>
        <v>52</v>
      </c>
      <c r="S25" s="22">
        <f t="shared" si="3"/>
        <v>387.2</v>
      </c>
      <c r="T25" s="22">
        <f t="shared" si="4"/>
        <v>325.6</v>
      </c>
      <c r="U25" s="22">
        <f t="shared" si="5"/>
        <v>520</v>
      </c>
    </row>
    <row r="26" spans="1:21" ht="12.75">
      <c r="A26" s="21"/>
      <c r="B26" s="21"/>
      <c r="C26" s="21"/>
      <c r="D26" s="21"/>
      <c r="E26" s="21"/>
      <c r="F26" s="21"/>
      <c r="G26" s="21"/>
      <c r="O26" s="6">
        <f t="shared" si="0"/>
        <v>19</v>
      </c>
      <c r="P26" s="6">
        <f t="shared" si="11"/>
        <v>40</v>
      </c>
      <c r="Q26" s="6">
        <f t="shared" si="12"/>
        <v>40</v>
      </c>
      <c r="R26" s="6">
        <f t="shared" si="13"/>
        <v>49</v>
      </c>
      <c r="S26" s="22">
        <f t="shared" si="3"/>
        <v>352</v>
      </c>
      <c r="T26" s="22">
        <f t="shared" si="4"/>
        <v>296</v>
      </c>
      <c r="U26" s="22">
        <f t="shared" si="5"/>
        <v>490</v>
      </c>
    </row>
    <row r="27" spans="1:21" ht="12.75">
      <c r="A27" s="49" t="s">
        <v>145</v>
      </c>
      <c r="B27" s="28"/>
      <c r="C27" s="28"/>
      <c r="D27" s="28"/>
      <c r="E27" s="28"/>
      <c r="F27" s="28" t="s">
        <v>3</v>
      </c>
      <c r="G27" s="29">
        <f>G21*5.2/100</f>
        <v>28.08</v>
      </c>
      <c r="O27" s="6">
        <f t="shared" si="0"/>
        <v>20</v>
      </c>
      <c r="P27" s="6">
        <f t="shared" si="11"/>
        <v>36</v>
      </c>
      <c r="Q27" s="6">
        <f t="shared" si="12"/>
        <v>36</v>
      </c>
      <c r="R27" s="6">
        <f t="shared" si="13"/>
        <v>46</v>
      </c>
      <c r="S27" s="22">
        <f t="shared" si="3"/>
        <v>316.8</v>
      </c>
      <c r="T27" s="22">
        <f t="shared" si="4"/>
        <v>266.4</v>
      </c>
      <c r="U27" s="22">
        <f t="shared" si="5"/>
        <v>460</v>
      </c>
    </row>
    <row r="28" spans="1:21" ht="12.75">
      <c r="A28" s="28" t="s">
        <v>51</v>
      </c>
      <c r="B28" s="28"/>
      <c r="C28" s="28"/>
      <c r="D28" s="28"/>
      <c r="E28" s="28"/>
      <c r="F28" s="28"/>
      <c r="G28" s="29"/>
      <c r="O28" s="6">
        <f t="shared" si="0"/>
        <v>21</v>
      </c>
      <c r="P28" s="6">
        <f t="shared" si="11"/>
        <v>32</v>
      </c>
      <c r="Q28" s="6">
        <f t="shared" si="12"/>
        <v>32</v>
      </c>
      <c r="R28" s="6">
        <f t="shared" si="13"/>
        <v>43</v>
      </c>
      <c r="S28" s="22">
        <f t="shared" si="3"/>
        <v>281.6</v>
      </c>
      <c r="T28" s="22">
        <f t="shared" si="4"/>
        <v>236.8</v>
      </c>
      <c r="U28" s="22">
        <f t="shared" si="5"/>
        <v>430</v>
      </c>
    </row>
    <row r="29" spans="1:21" ht="12.75">
      <c r="A29" s="49" t="s">
        <v>146</v>
      </c>
      <c r="B29" s="28"/>
      <c r="C29" s="28"/>
      <c r="D29" s="28"/>
      <c r="E29" s="28"/>
      <c r="F29" s="28" t="s">
        <v>3</v>
      </c>
      <c r="G29" s="29">
        <f>(G14/2*3.05/100)*G5</f>
        <v>0</v>
      </c>
      <c r="O29" s="6">
        <f t="shared" si="0"/>
        <v>22</v>
      </c>
      <c r="P29" s="6">
        <f t="shared" si="11"/>
        <v>28</v>
      </c>
      <c r="Q29" s="6">
        <f t="shared" si="12"/>
        <v>28</v>
      </c>
      <c r="R29" s="6">
        <f t="shared" si="13"/>
        <v>40</v>
      </c>
      <c r="S29" s="22">
        <f t="shared" si="3"/>
        <v>246.4</v>
      </c>
      <c r="T29" s="22">
        <f t="shared" si="4"/>
        <v>207.2</v>
      </c>
      <c r="U29" s="22">
        <f t="shared" si="5"/>
        <v>400</v>
      </c>
    </row>
    <row r="30" spans="1:21" ht="12.75">
      <c r="A30" s="28" t="s">
        <v>57</v>
      </c>
      <c r="B30" s="28"/>
      <c r="C30" s="28"/>
      <c r="D30" s="28"/>
      <c r="E30" s="28"/>
      <c r="F30" s="28" t="s">
        <v>3</v>
      </c>
      <c r="G30" s="29">
        <f>IF(I8=0,0,G14/I9)*G5</f>
        <v>0</v>
      </c>
      <c r="O30" s="6">
        <f t="shared" si="0"/>
        <v>23</v>
      </c>
      <c r="P30" s="6">
        <f t="shared" si="11"/>
        <v>24</v>
      </c>
      <c r="Q30" s="6">
        <f t="shared" si="12"/>
        <v>24</v>
      </c>
      <c r="R30" s="6">
        <f t="shared" si="13"/>
        <v>37</v>
      </c>
      <c r="S30" s="22">
        <f t="shared" si="3"/>
        <v>211.2</v>
      </c>
      <c r="T30" s="22">
        <f t="shared" si="4"/>
        <v>177.6</v>
      </c>
      <c r="U30" s="22">
        <f t="shared" si="5"/>
        <v>370</v>
      </c>
    </row>
    <row r="31" spans="1:21" ht="12.75">
      <c r="A31" s="28" t="s">
        <v>52</v>
      </c>
      <c r="B31" s="28"/>
      <c r="C31" s="28"/>
      <c r="D31" s="28"/>
      <c r="E31" s="28"/>
      <c r="F31" s="28" t="s">
        <v>3</v>
      </c>
      <c r="G31" s="29">
        <f>SUM(G27:G30)</f>
        <v>28.08</v>
      </c>
      <c r="O31" s="6">
        <f t="shared" si="0"/>
        <v>24</v>
      </c>
      <c r="P31" s="6">
        <f t="shared" si="11"/>
        <v>20</v>
      </c>
      <c r="Q31" s="6">
        <f t="shared" si="12"/>
        <v>20</v>
      </c>
      <c r="R31" s="6">
        <f t="shared" si="13"/>
        <v>34</v>
      </c>
      <c r="S31" s="22">
        <f t="shared" si="3"/>
        <v>176</v>
      </c>
      <c r="T31" s="22">
        <f t="shared" si="4"/>
        <v>148</v>
      </c>
      <c r="U31" s="22">
        <f t="shared" si="5"/>
        <v>340</v>
      </c>
    </row>
    <row r="32" spans="1:21" ht="12.75">
      <c r="A32" s="21"/>
      <c r="B32" s="21"/>
      <c r="C32" s="21"/>
      <c r="D32" s="21"/>
      <c r="E32" s="21"/>
      <c r="F32" s="21"/>
      <c r="G32" s="21"/>
      <c r="O32" s="6">
        <f t="shared" si="0"/>
        <v>25</v>
      </c>
      <c r="P32" s="6">
        <f t="shared" si="11"/>
        <v>16</v>
      </c>
      <c r="Q32" s="6">
        <f t="shared" si="12"/>
        <v>16</v>
      </c>
      <c r="R32" s="6">
        <f t="shared" si="13"/>
        <v>31</v>
      </c>
      <c r="S32" s="22">
        <f t="shared" si="3"/>
        <v>140.8</v>
      </c>
      <c r="T32" s="22">
        <f t="shared" si="4"/>
        <v>118.4</v>
      </c>
      <c r="U32" s="22">
        <f t="shared" si="5"/>
        <v>310</v>
      </c>
    </row>
    <row r="33" spans="1:21" ht="12.75">
      <c r="A33" s="49" t="s">
        <v>147</v>
      </c>
      <c r="B33" s="28"/>
      <c r="C33" s="28"/>
      <c r="D33" s="28"/>
      <c r="E33" s="28"/>
      <c r="F33" s="28" t="s">
        <v>46</v>
      </c>
      <c r="G33" s="29">
        <f>G27*G6</f>
        <v>1404</v>
      </c>
      <c r="O33" s="6">
        <f t="shared" si="0"/>
        <v>26</v>
      </c>
      <c r="P33" s="6">
        <f t="shared" si="11"/>
        <v>12</v>
      </c>
      <c r="Q33" s="6">
        <f t="shared" si="12"/>
        <v>12</v>
      </c>
      <c r="R33" s="6">
        <f t="shared" si="13"/>
        <v>28</v>
      </c>
      <c r="S33" s="22">
        <f t="shared" si="3"/>
        <v>105.6</v>
      </c>
      <c r="T33" s="22">
        <f t="shared" si="4"/>
        <v>88.8</v>
      </c>
      <c r="U33" s="22">
        <f t="shared" si="5"/>
        <v>280</v>
      </c>
    </row>
    <row r="34" spans="1:21" s="21" customFormat="1" ht="12.75">
      <c r="A34" s="28" t="s">
        <v>55</v>
      </c>
      <c r="B34" s="28"/>
      <c r="C34" s="28"/>
      <c r="D34" s="28"/>
      <c r="E34" s="28"/>
      <c r="F34" s="28"/>
      <c r="G34" s="29"/>
      <c r="H34" s="6"/>
      <c r="I34" s="6"/>
      <c r="J34" s="6"/>
      <c r="K34" s="34"/>
      <c r="L34" s="35"/>
      <c r="O34" s="6">
        <f t="shared" si="0"/>
        <v>27</v>
      </c>
      <c r="P34" s="6">
        <f t="shared" si="11"/>
        <v>8</v>
      </c>
      <c r="Q34" s="6">
        <f t="shared" si="12"/>
        <v>8</v>
      </c>
      <c r="R34" s="6">
        <f t="shared" si="13"/>
        <v>25</v>
      </c>
      <c r="S34" s="22">
        <f t="shared" si="3"/>
        <v>70.4</v>
      </c>
      <c r="T34" s="22">
        <f t="shared" si="4"/>
        <v>59.2</v>
      </c>
      <c r="U34" s="22">
        <f t="shared" si="5"/>
        <v>250</v>
      </c>
    </row>
    <row r="35" spans="1:21" ht="12.75">
      <c r="A35" s="28"/>
      <c r="B35" s="49" t="s">
        <v>148</v>
      </c>
      <c r="C35" s="28"/>
      <c r="D35" s="28"/>
      <c r="E35" s="28"/>
      <c r="F35" s="28" t="s">
        <v>46</v>
      </c>
      <c r="G35" s="29">
        <f>G29*G6</f>
        <v>0</v>
      </c>
      <c r="H35" s="21"/>
      <c r="I35" s="21"/>
      <c r="J35" s="21"/>
      <c r="O35" s="6">
        <f t="shared" si="0"/>
        <v>28</v>
      </c>
      <c r="P35" s="6">
        <f>P34-4</f>
        <v>4</v>
      </c>
      <c r="Q35" s="6">
        <f>Q34-4</f>
        <v>4</v>
      </c>
      <c r="R35" s="6">
        <f t="shared" si="13"/>
        <v>22</v>
      </c>
      <c r="S35" s="22">
        <v>0</v>
      </c>
      <c r="T35" s="22">
        <v>0</v>
      </c>
      <c r="U35" s="22">
        <f aca="true" t="shared" si="14" ref="U35:U42">U$11*R35/100</f>
        <v>220</v>
      </c>
    </row>
    <row r="36" spans="1:21" ht="12.75">
      <c r="A36" s="28"/>
      <c r="B36" s="28" t="s">
        <v>54</v>
      </c>
      <c r="C36" s="28"/>
      <c r="D36" s="28"/>
      <c r="E36" s="28"/>
      <c r="F36" s="28" t="s">
        <v>46</v>
      </c>
      <c r="G36" s="29">
        <f>G30*G6</f>
        <v>0</v>
      </c>
      <c r="O36" s="6">
        <f t="shared" si="0"/>
        <v>29</v>
      </c>
      <c r="P36" s="6">
        <v>0</v>
      </c>
      <c r="Q36" s="6">
        <v>0</v>
      </c>
      <c r="R36" s="6">
        <f t="shared" si="13"/>
        <v>19</v>
      </c>
      <c r="S36" s="22">
        <v>0</v>
      </c>
      <c r="T36" s="22">
        <v>0</v>
      </c>
      <c r="U36" s="22">
        <f t="shared" si="14"/>
        <v>190</v>
      </c>
    </row>
    <row r="37" spans="1:21" ht="12.75">
      <c r="A37" s="32" t="s">
        <v>56</v>
      </c>
      <c r="B37" s="32"/>
      <c r="C37" s="32"/>
      <c r="D37" s="32"/>
      <c r="E37" s="32"/>
      <c r="F37" s="32" t="s">
        <v>46</v>
      </c>
      <c r="G37" s="33">
        <f>SUM(G33:G36)</f>
        <v>1404</v>
      </c>
      <c r="S37" s="22"/>
      <c r="T37" s="22"/>
      <c r="U37" s="22"/>
    </row>
    <row r="38" spans="1:21" ht="12.75">
      <c r="A38" s="21"/>
      <c r="B38" s="21"/>
      <c r="C38" s="21"/>
      <c r="D38" s="21"/>
      <c r="E38" s="21"/>
      <c r="F38" s="21"/>
      <c r="G38" s="21"/>
      <c r="O38" s="6">
        <f>O36+1</f>
        <v>30</v>
      </c>
      <c r="P38" s="6">
        <v>0</v>
      </c>
      <c r="Q38" s="6">
        <v>0</v>
      </c>
      <c r="R38" s="6">
        <f>R36-3</f>
        <v>16</v>
      </c>
      <c r="S38" s="22">
        <v>0</v>
      </c>
      <c r="T38" s="22">
        <v>0</v>
      </c>
      <c r="U38" s="22">
        <f t="shared" si="14"/>
        <v>160</v>
      </c>
    </row>
    <row r="39" spans="1:21" ht="39.75" customHeight="1">
      <c r="A39" s="36" t="s">
        <v>60</v>
      </c>
      <c r="B39" s="51" t="s">
        <v>132</v>
      </c>
      <c r="C39" s="51"/>
      <c r="D39" s="51"/>
      <c r="E39" s="51"/>
      <c r="F39" s="51"/>
      <c r="G39" s="51"/>
      <c r="O39" s="21">
        <f t="shared" si="0"/>
        <v>31</v>
      </c>
      <c r="P39" s="21">
        <v>0</v>
      </c>
      <c r="Q39" s="21">
        <v>0</v>
      </c>
      <c r="R39" s="21">
        <f t="shared" si="13"/>
        <v>13</v>
      </c>
      <c r="S39" s="34">
        <v>0</v>
      </c>
      <c r="T39" s="34">
        <v>0</v>
      </c>
      <c r="U39" s="34">
        <f t="shared" si="14"/>
        <v>130</v>
      </c>
    </row>
    <row r="40" spans="1:21" ht="36" customHeight="1">
      <c r="A40" s="37" t="s">
        <v>61</v>
      </c>
      <c r="B40" s="52" t="s">
        <v>83</v>
      </c>
      <c r="C40" s="52"/>
      <c r="D40" s="52"/>
      <c r="E40" s="52"/>
      <c r="F40" s="52"/>
      <c r="G40" s="52"/>
      <c r="O40" s="6">
        <f t="shared" si="0"/>
        <v>32</v>
      </c>
      <c r="P40" s="6">
        <v>0</v>
      </c>
      <c r="Q40" s="6">
        <v>0</v>
      </c>
      <c r="R40" s="6">
        <f t="shared" si="13"/>
        <v>10</v>
      </c>
      <c r="S40" s="22">
        <v>0</v>
      </c>
      <c r="T40" s="22">
        <v>0</v>
      </c>
      <c r="U40" s="22">
        <f t="shared" si="14"/>
        <v>100</v>
      </c>
    </row>
    <row r="41" spans="1:21" s="38" customFormat="1" ht="39" customHeight="1">
      <c r="A41" s="37" t="s">
        <v>61</v>
      </c>
      <c r="B41" s="52" t="s">
        <v>62</v>
      </c>
      <c r="C41" s="52"/>
      <c r="D41" s="52"/>
      <c r="E41" s="52"/>
      <c r="F41" s="52"/>
      <c r="G41" s="52"/>
      <c r="H41" s="6"/>
      <c r="I41" s="6"/>
      <c r="J41" s="6"/>
      <c r="K41" s="22"/>
      <c r="L41" s="23"/>
      <c r="M41" s="6"/>
      <c r="O41" s="6">
        <f t="shared" si="0"/>
        <v>33</v>
      </c>
      <c r="P41" s="6">
        <v>0</v>
      </c>
      <c r="Q41" s="6">
        <v>0</v>
      </c>
      <c r="R41" s="6">
        <f t="shared" si="13"/>
        <v>7</v>
      </c>
      <c r="S41" s="22">
        <v>0</v>
      </c>
      <c r="T41" s="22">
        <v>0</v>
      </c>
      <c r="U41" s="22">
        <f t="shared" si="14"/>
        <v>70</v>
      </c>
    </row>
    <row r="42" spans="1:21" ht="25.5" customHeight="1">
      <c r="A42" s="37" t="s">
        <v>61</v>
      </c>
      <c r="B42" s="52" t="s">
        <v>63</v>
      </c>
      <c r="C42" s="52"/>
      <c r="D42" s="52"/>
      <c r="E42" s="52"/>
      <c r="F42" s="52"/>
      <c r="G42" s="52"/>
      <c r="H42" s="38"/>
      <c r="I42" s="38"/>
      <c r="J42" s="38"/>
      <c r="O42" s="6">
        <f t="shared" si="0"/>
        <v>34</v>
      </c>
      <c r="P42" s="6">
        <v>0</v>
      </c>
      <c r="Q42" s="6">
        <v>0</v>
      </c>
      <c r="R42" s="6">
        <f>R41-4</f>
        <v>3</v>
      </c>
      <c r="S42" s="22">
        <v>0</v>
      </c>
      <c r="T42" s="22">
        <v>0</v>
      </c>
      <c r="U42" s="22">
        <f t="shared" si="14"/>
        <v>30</v>
      </c>
    </row>
    <row r="43" spans="1:21" ht="12.75">
      <c r="A43" s="37" t="s">
        <v>61</v>
      </c>
      <c r="B43" s="53" t="s">
        <v>133</v>
      </c>
      <c r="C43" s="52"/>
      <c r="D43" s="52"/>
      <c r="E43" s="52"/>
      <c r="F43" s="52"/>
      <c r="G43" s="52"/>
      <c r="O43" s="6">
        <f t="shared" si="0"/>
        <v>35</v>
      </c>
      <c r="P43" s="6">
        <v>0</v>
      </c>
      <c r="Q43" s="6">
        <v>0</v>
      </c>
      <c r="R43" s="6">
        <f t="shared" si="13"/>
        <v>0</v>
      </c>
      <c r="S43" s="22">
        <v>0</v>
      </c>
      <c r="T43" s="22">
        <v>0</v>
      </c>
      <c r="U43" s="22">
        <f>U$11*R43/100</f>
        <v>0</v>
      </c>
    </row>
    <row r="44" spans="1:21" ht="12.75">
      <c r="A44" s="37" t="s">
        <v>61</v>
      </c>
      <c r="B44" s="52" t="s">
        <v>64</v>
      </c>
      <c r="C44" s="52"/>
      <c r="D44" s="52"/>
      <c r="E44" s="52"/>
      <c r="F44" s="52"/>
      <c r="G44" s="52"/>
      <c r="O44" s="6">
        <f t="shared" si="0"/>
        <v>36</v>
      </c>
      <c r="P44" s="6">
        <v>0</v>
      </c>
      <c r="Q44" s="6">
        <v>0</v>
      </c>
      <c r="R44" s="6">
        <f>R43-0</f>
        <v>0</v>
      </c>
      <c r="S44" s="22">
        <v>0</v>
      </c>
      <c r="T44" s="22">
        <v>0</v>
      </c>
      <c r="U44" s="22">
        <f>U$11*R44/100</f>
        <v>0</v>
      </c>
    </row>
    <row r="45" spans="15:21" ht="12.75">
      <c r="O45" s="21"/>
      <c r="P45" s="21"/>
      <c r="Q45" s="21"/>
      <c r="R45" s="21"/>
      <c r="S45" s="21"/>
      <c r="T45" s="21"/>
      <c r="U45" s="21"/>
    </row>
    <row r="46" spans="1:2" ht="12.75">
      <c r="A46" s="50" t="s">
        <v>61</v>
      </c>
      <c r="B46" s="6" t="s">
        <v>154</v>
      </c>
    </row>
    <row r="47" ht="12.75">
      <c r="B47" s="6" t="s">
        <v>155</v>
      </c>
    </row>
    <row r="48" ht="12.75">
      <c r="B48" s="6" t="s">
        <v>156</v>
      </c>
    </row>
  </sheetData>
  <sheetProtection password="DC93" sheet="1" objects="1" scenarios="1"/>
  <mergeCells count="6">
    <mergeCell ref="B39:G39"/>
    <mergeCell ref="B44:G44"/>
    <mergeCell ref="B40:G40"/>
    <mergeCell ref="B42:G42"/>
    <mergeCell ref="B43:G43"/>
    <mergeCell ref="B41:G41"/>
  </mergeCells>
  <dataValidations count="4" xWindow="600" yWindow="385">
    <dataValidation type="whole" allowBlank="1" showInputMessage="1" showErrorMessage="1" promptTitle="sistema di allevamento" prompt="se filare = 1/ se pergola = 2" errorTitle="errore sistema di allevamento" error="valori ammessi 1 per filare e 2 per pergola" sqref="G11:G12">
      <formula1>1</formula1>
      <formula2>2</formula2>
    </dataValidation>
    <dataValidation operator="greaterThan" allowBlank="1" showInputMessage="1" showErrorMessage="1" promptTitle="superficie vitata" prompt="inserire il dato in are" sqref="G6"/>
    <dataValidation type="whole" allowBlank="1" showInputMessage="1" showErrorMessage="1" sqref="G5">
      <formula1>0</formula1>
      <formula2>1</formula2>
    </dataValidation>
    <dataValidation type="whole" allowBlank="1" showInputMessage="1" showErrorMessage="1" promptTitle="sistema di allevamento" prompt="se filare non meccanizzato o meccanizzato con motocarriola = 1/ se filare meccanizzato con trattore = 2/ se pergola = 3" errorTitle="errore sistema di allevamento" error="valori ammessi 1 per filare e 2 per pergola" sqref="G9">
      <formula1>1</formula1>
      <formula2>3</formula2>
    </dataValidation>
  </dataValidations>
  <printOptions horizontalCentered="1" verticalCentered="1"/>
  <pageMargins left="0.3937007874015748" right="0.3937007874015748" top="0.7874015748031497" bottom="0.5905511811023623" header="0.31496062992125984" footer="0.31496062992125984"/>
  <pageSetup horizontalDpi="300" verticalDpi="300" orientation="portrait" paperSize="9" r:id="rId1"/>
  <headerFooter alignWithMargins="0">
    <oddHeader>&amp;L&amp;8Strumeto di stima indicativa VR e Fitto per vigneti - (Sezione dell'agricoltura - file &amp;F)&amp;R&amp;8&amp;D</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CSI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Carattini Ivano</dc:creator>
  <cp:keywords/>
  <dc:description/>
  <cp:lastModifiedBy>Bernasconi Matteo / fsag023</cp:lastModifiedBy>
  <cp:lastPrinted>2007-12-13T14:35:01Z</cp:lastPrinted>
  <dcterms:created xsi:type="dcterms:W3CDTF">2002-02-11T07:08:12Z</dcterms:created>
  <dcterms:modified xsi:type="dcterms:W3CDTF">2018-12-18T10:18:42Z</dcterms:modified>
  <cp:category/>
  <cp:version/>
  <cp:contentType/>
  <cp:contentStatus/>
</cp:coreProperties>
</file>