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0" yWindow="65521" windowWidth="7125" windowHeight="8910" activeTab="0"/>
  </bookViews>
  <sheets>
    <sheet name="USM" sheetId="1" r:id="rId1"/>
    <sheet name="UBG" sheetId="2" r:id="rId2"/>
    <sheet name="SAU  " sheetId="3" r:id="rId3"/>
    <sheet name="Suppl standard" sheetId="4" r:id="rId4"/>
    <sheet name="Suppl bio" sheetId="5" r:id="rId5"/>
    <sheet name="Suppl LDFR" sheetId="6" r:id="rId6"/>
  </sheets>
  <definedNames>
    <definedName name="_xlnm.Print_Area" localSheetId="2">'SAU  '!$A$1:$G$23</definedName>
    <definedName name="_xlnm.Print_Area" localSheetId="4">'Suppl bio'!$A$1:$G$24</definedName>
    <definedName name="_xlnm.Print_Area" localSheetId="5">'Suppl LDFR'!$A$1:$G$17</definedName>
    <definedName name="_xlnm.Print_Area" localSheetId="1">'UBG'!$A$1:$F$65</definedName>
    <definedName name="_xlnm.Print_Area" localSheetId="0">'USM'!$A$1:$G$34</definedName>
    <definedName name="Azi1">'USM'!$C$5</definedName>
    <definedName name="bio1">'Suppl bio'!$G$7</definedName>
    <definedName name="cbac">'SAU  '!$D$20</definedName>
    <definedName name="ceme">'SAU  '!$D$23</definedName>
    <definedName name="cfrut">'SAU  '!$D$19</definedName>
    <definedName name="clup">'SAU  '!$D$18</definedName>
    <definedName name="csc">'SAU  '!$D$8</definedName>
    <definedName name="cscp">'SAU  '!$D$11</definedName>
    <definedName name="csctac">'SAU  '!$D$12</definedName>
    <definedName name="cspi">'SAU  '!$D$9</definedName>
    <definedName name="cssb">'SAU  '!$D$13</definedName>
    <definedName name="ctab">'SAU  '!$D$22</definedName>
    <definedName name="cts">'SAU  '!$D$10</definedName>
    <definedName name="cver">'SAU  '!$D$21</definedName>
    <definedName name="cvfp">'SAU  '!$D$17</definedName>
    <definedName name="cvsp">'SAU  '!$D$16</definedName>
    <definedName name="dat1">'USM'!$G$7</definedName>
    <definedName name="Ldfrd1">'Suppl LDFR'!$G$7</definedName>
    <definedName name="LDFRD2">'Suppl LDFR'!$G$13</definedName>
    <definedName name="qldfrd1">'Suppl LDFR'!$F$7</definedName>
    <definedName name="qldfrd2">'Suppl LDFR'!$F$13</definedName>
    <definedName name="sau1" localSheetId="4">'Suppl bio'!#REF!</definedName>
    <definedName name="sau1" localSheetId="5">'Suppl LDFR'!#REF!</definedName>
    <definedName name="sau1">'SAU  '!$F$27</definedName>
    <definedName name="sau2" localSheetId="4">'Suppl bio'!#REF!</definedName>
    <definedName name="sau2" localSheetId="5">'Suppl LDFR'!#REF!</definedName>
    <definedName name="sau2">'SAU  '!$F$28</definedName>
    <definedName name="sau3" localSheetId="4">'Suppl bio'!#REF!</definedName>
    <definedName name="sau3" localSheetId="5">'Suppl LDFR'!#REF!</definedName>
    <definedName name="sau3">'SAU  '!$F$29</definedName>
    <definedName name="sup1" localSheetId="4">'Suppl bio'!#REF!</definedName>
    <definedName name="sup1" localSheetId="5">'Suppl LDFR'!#REF!</definedName>
    <definedName name="sup1">'Suppl standard'!$F$21</definedName>
    <definedName name="sup10">'Suppl standard'!$F$29</definedName>
    <definedName name="sup11">'Suppl standard'!$F$30</definedName>
    <definedName name="sup2" localSheetId="4">'Suppl bio'!#REF!</definedName>
    <definedName name="sup2" localSheetId="5">'Suppl LDFR'!#REF!</definedName>
    <definedName name="sup2">'Suppl standard'!$F$22</definedName>
    <definedName name="sup3" localSheetId="4">'Suppl bio'!#REF!</definedName>
    <definedName name="sup3" localSheetId="5">'Suppl LDFR'!#REF!</definedName>
    <definedName name="sup3">'Suppl standard'!$F$23</definedName>
    <definedName name="sup4">'Suppl standard'!$F$23</definedName>
    <definedName name="sup5">'Suppl standard'!$F$24</definedName>
    <definedName name="sup6">'Suppl standard'!$F$25</definedName>
    <definedName name="sup7">'Suppl standard'!$F$26</definedName>
    <definedName name="sup8">'Suppl standard'!$F$27</definedName>
    <definedName name="sup9">'Suppl standard'!$F$28</definedName>
    <definedName name="TABLE" localSheetId="2">'SAU  '!$B$7:$D$23</definedName>
    <definedName name="TABLE" localSheetId="4">'Suppl bio'!$B$7:$D$24</definedName>
    <definedName name="TABLE" localSheetId="5">'Suppl LDFR'!$B$7:$D$17</definedName>
    <definedName name="TABLE" localSheetId="1">'UBG'!$B$7:$D$64</definedName>
    <definedName name="TABLE" localSheetId="0">'USM'!$A$15:$C$18</definedName>
    <definedName name="TABLE_2" localSheetId="0">'USM'!$A$19:$C$23</definedName>
    <definedName name="TABLE_3" localSheetId="0">'USM'!$A$27:$C$38</definedName>
    <definedName name="UBGb1" localSheetId="2">'SAU  '!$F$27</definedName>
    <definedName name="UBGb1" localSheetId="4">'Suppl bio'!#REF!</definedName>
    <definedName name="UBGb1" localSheetId="5">'Suppl LDFR'!#REF!</definedName>
    <definedName name="UBGb1">'UBG'!$E$69</definedName>
    <definedName name="UBGb2" localSheetId="2">'SAU  '!$F$28</definedName>
    <definedName name="UBGb2" localSheetId="4">'Suppl bio'!#REF!</definedName>
    <definedName name="UBGb2" localSheetId="5">'Suppl LDFR'!#REF!</definedName>
    <definedName name="UBGb2">'UBG'!$E$70</definedName>
    <definedName name="UBGb3" localSheetId="2">'SAU  '!$F$29</definedName>
    <definedName name="UBGb3" localSheetId="4">'Suppl bio'!#REF!</definedName>
    <definedName name="UBGb3" localSheetId="5">'Suppl LDFR'!#REF!</definedName>
    <definedName name="UBGb3">'UBG'!$E$71</definedName>
    <definedName name="UBGb4" localSheetId="2">'SAU  '!#REF!</definedName>
    <definedName name="UBGb4" localSheetId="4">'Suppl bio'!#REF!</definedName>
    <definedName name="UBGb4" localSheetId="5">'Suppl LDFR'!#REF!</definedName>
    <definedName name="UBGb4">'UBG'!$E$72</definedName>
    <definedName name="ubio">'Suppl bio'!$F$7</definedName>
    <definedName name="usau1" localSheetId="4">'Suppl bio'!#REF!</definedName>
    <definedName name="usau1" localSheetId="5">'Suppl LDFR'!#REF!</definedName>
    <definedName name="usau1">'SAU  '!$G$27</definedName>
    <definedName name="usau2" localSheetId="4">'Suppl bio'!#REF!</definedName>
    <definedName name="usau2" localSheetId="5">'Suppl LDFR'!#REF!</definedName>
    <definedName name="usau2">'SAU  '!$G$28</definedName>
    <definedName name="usau3" localSheetId="4">'Suppl bio'!#REF!</definedName>
    <definedName name="usau3" localSheetId="5">'Suppl LDFR'!#REF!</definedName>
    <definedName name="usau3">'SAU  '!$G$29</definedName>
    <definedName name="usup1" localSheetId="4">'Suppl bio'!#REF!</definedName>
    <definedName name="usup1" localSheetId="5">'Suppl LDFR'!#REF!</definedName>
    <definedName name="usup1">'Suppl standard'!$G$21</definedName>
    <definedName name="usup10">'Suppl standard'!$G$29</definedName>
    <definedName name="usup11">'Suppl standard'!$G$30</definedName>
    <definedName name="usup2" localSheetId="4">'Suppl bio'!#REF!</definedName>
    <definedName name="usup2" localSheetId="5">'Suppl LDFR'!#REF!</definedName>
    <definedName name="usup2">'Suppl standard'!$G$22</definedName>
    <definedName name="usup3" localSheetId="4">'Suppl bio'!#REF!</definedName>
    <definedName name="usup3" localSheetId="5">'Suppl LDFR'!#REF!</definedName>
    <definedName name="usup4">'Suppl standard'!$G$23</definedName>
    <definedName name="usup5">'Suppl standard'!$G$24</definedName>
    <definedName name="usup6">'Suppl standard'!$G$25</definedName>
    <definedName name="usup7">'Suppl standard'!$G$26</definedName>
    <definedName name="usup8">'Suppl standard'!$G$27</definedName>
    <definedName name="usup9">'Suppl standard'!$G$28</definedName>
  </definedNames>
  <calcPr fullCalcOnLoad="1"/>
</workbook>
</file>

<file path=xl/sharedStrings.xml><?xml version="1.0" encoding="utf-8"?>
<sst xmlns="http://schemas.openxmlformats.org/spreadsheetml/2006/main" count="404" uniqueCount="173">
  <si>
    <t>Animali della specie bovina</t>
  </si>
  <si>
    <t>Allevamento e reddito</t>
  </si>
  <si>
    <t>Vacche (senza le vacche madri e nutrici)</t>
  </si>
  <si>
    <t>Tori e giovenche di oltre 2 anni</t>
  </si>
  <si>
    <t>Bestiame giovane da 1 a 2 anni</t>
  </si>
  <si>
    <t>Bestiame giovane fino a 1 anno</t>
  </si>
  <si>
    <t>Tenuta di vacche madri e nutrici</t>
  </si>
  <si>
    <t>Ingrasso di bestiame grosso</t>
  </si>
  <si>
    <t>Giovenche, tori e buoi di oltre 4 mesi</t>
  </si>
  <si>
    <t>Vitelli per l’ingrasso di bestiame grosso fino a 4 mesi</t>
  </si>
  <si>
    <t>Ingrasso di vitelli</t>
  </si>
  <si>
    <t>Vitelli da ingrasso (2,8-3 cicli per posta)</t>
  </si>
  <si>
    <t>Animali della specie equina</t>
  </si>
  <si>
    <t>Puledri accompagnati dalla giumenta (compresi nel coefficiente della madre)</t>
  </si>
  <si>
    <t>Altri cavalli di oltre 3 anni</t>
  </si>
  <si>
    <t>Altri puledri fino a 3 anni</t>
  </si>
  <si>
    <t>Muli e bardotti di ogni età</t>
  </si>
  <si>
    <t>Pony, cavalli piccoli e asini di ogni età</t>
  </si>
  <si>
    <t>Ovini</t>
  </si>
  <si>
    <t>Pecore munte</t>
  </si>
  <si>
    <t>Altri ovini di oltre 1 anno</t>
  </si>
  <si>
    <t>Agnelli fino a 1 anno (compresi nei coefficienti degli animali di sesso femminile)</t>
  </si>
  <si>
    <t>Caprini</t>
  </si>
  <si>
    <t>Capre munte</t>
  </si>
  <si>
    <t>Altri caprini di oltre 1 anno</t>
  </si>
  <si>
    <t>Capretti fino a 1 anno (compresi nel coefficiente dell’animale di sesso femminile)</t>
  </si>
  <si>
    <t>Altri animali da reddito che consumano foraggio grezzo</t>
  </si>
  <si>
    <t>Bisonti di oltre 3 anni (riproduttori adulti)</t>
  </si>
  <si>
    <t>Bisonti fino a 3 anni (allevamento e ingrasso)</t>
  </si>
  <si>
    <t>Daini di ogni età</t>
  </si>
  <si>
    <t>Cervi di ogni età</t>
  </si>
  <si>
    <t>Lama di oltre 2 anni</t>
  </si>
  <si>
    <t>Lama fino a 2 anni</t>
  </si>
  <si>
    <t>Alpaca di oltre 2 anni</t>
  </si>
  <si>
    <t>Alpaca fino a 2 anni</t>
  </si>
  <si>
    <t>Conigli</t>
  </si>
  <si>
    <t>Suini</t>
  </si>
  <si>
    <t>Scrofe riproduttrici in lattazione (durata di lattazione 4-8 settimane; 5,7-10,4 cicli per posta)</t>
  </si>
  <si>
    <t>Lattonzoli (compresi nel coefficiente della madre)</t>
  </si>
  <si>
    <t>Scrofe riproduttrici non in lattazione di più di 6 mesi (ca. 3 cicli per posta)</t>
  </si>
  <si>
    <t>Verri riproduttori</t>
  </si>
  <si>
    <t>Suinetti svezzati (trasferiti per l’ingrasso con ca. 25 kg, 8-12 cicli o trasferiti per l’ingrasso con ca. 35 kg, 6-8 cicli per posta)</t>
  </si>
  <si>
    <t>Rimonte e suini da ingrasso (ca. 3 cicli per posta)</t>
  </si>
  <si>
    <t>Pollame da reddito</t>
  </si>
  <si>
    <t>Galline da allevamento, galli da allevamento e ovaiole</t>
  </si>
  <si>
    <t>Pollastrelle, galletti e pulcini (senza i polli da ingrasso)</t>
  </si>
  <si>
    <t>Polli da ingrasso di ogni età (durata d’ingrasso ca. 40 giorni; 6,5-7,5 cicli per posta)</t>
  </si>
  <si>
    <t>Tacchini di ogni età (ca. 3 cicli per posta)</t>
  </si>
  <si>
    <r>
      <t>Altri coefficienti di conversione</t>
    </r>
    <r>
      <rPr>
        <sz val="10"/>
        <rFont val="Arial"/>
        <family val="0"/>
      </rPr>
      <t xml:space="preserve"> sono calcolati, se necessario, dal servizio designato dall’Ufficio federale dell’agricoltura in funzione dell’escrezione di azoto e fosforo degli animali</t>
    </r>
  </si>
  <si>
    <t>b4</t>
  </si>
  <si>
    <t>b1</t>
  </si>
  <si>
    <t>b2</t>
  </si>
  <si>
    <t>b3</t>
  </si>
  <si>
    <t>Calcolo delle Unità di bestiame grosso (UBG)</t>
  </si>
  <si>
    <t>Azienda</t>
  </si>
  <si>
    <t>Capi</t>
  </si>
  <si>
    <t>UBG</t>
  </si>
  <si>
    <t>Coeff. UBG</t>
  </si>
  <si>
    <t>Cod. USM</t>
  </si>
  <si>
    <t>a.</t>
  </si>
  <si>
    <t>Superficie agricola utile SAU (art. 14)</t>
  </si>
  <si>
    <t>SAU senza colture speciali (art. 15)</t>
  </si>
  <si>
    <t>b.</t>
  </si>
  <si>
    <t>Animali da reddito (art. 27)</t>
  </si>
  <si>
    <t>c.</t>
  </si>
  <si>
    <t>Supplementi</t>
  </si>
  <si>
    <t>c1</t>
  </si>
  <si>
    <t>c2</t>
  </si>
  <si>
    <t>c3</t>
  </si>
  <si>
    <t>a1</t>
  </si>
  <si>
    <t>a2</t>
  </si>
  <si>
    <t>a3</t>
  </si>
  <si>
    <t>Coeff USM</t>
  </si>
  <si>
    <t>Unità totali</t>
  </si>
  <si>
    <t>USM totali</t>
  </si>
  <si>
    <t>ha</t>
  </si>
  <si>
    <t>Somma UBG per</t>
  </si>
  <si>
    <t>codice USM</t>
  </si>
  <si>
    <t>TOTALE</t>
  </si>
  <si>
    <t>Superficie agricola utile</t>
  </si>
  <si>
    <t>Superficie coltiva</t>
  </si>
  <si>
    <t>Superficie permanentemente inerbita</t>
  </si>
  <si>
    <t>Terreni da strame</t>
  </si>
  <si>
    <t>Superfici con colture perenni (senza colture speciali)</t>
  </si>
  <si>
    <t>Superficie coltivata tutto l'anno al coperto (serre, tunnel, letti di forzatura)</t>
  </si>
  <si>
    <t>Superficie con siepi e boschetti rivieraschi o campestri che non fanno parte di foreste</t>
  </si>
  <si>
    <t>Colture speciali</t>
  </si>
  <si>
    <t>Vigneti</t>
  </si>
  <si>
    <t>Luppolo</t>
  </si>
  <si>
    <t xml:space="preserve">Bacche </t>
  </si>
  <si>
    <t>Verdure</t>
  </si>
  <si>
    <t>Frutteti</t>
  </si>
  <si>
    <t>Tabacco</t>
  </si>
  <si>
    <t>Erbe medicinali ed aromatiche</t>
  </si>
  <si>
    <t>- Vigneti senza Vigneti in zone di forte pendenza o terrazzati</t>
  </si>
  <si>
    <t>- Vigneti in zone di forte pendenza o terrazzati</t>
  </si>
  <si>
    <t>Agricoltura biologica</t>
  </si>
  <si>
    <t>Alberi da frutto d'alto fusto nei campi</t>
  </si>
  <si>
    <t>Unità</t>
  </si>
  <si>
    <t>Quantità</t>
  </si>
  <si>
    <t>SAU</t>
  </si>
  <si>
    <t xml:space="preserve">Calcolo della Superficie agricola Utile (SAU) </t>
  </si>
  <si>
    <t>Calcolo delle unità standard di manodopera per azienda</t>
  </si>
  <si>
    <t>Somma unità e USM per</t>
  </si>
  <si>
    <t>USM</t>
  </si>
  <si>
    <t>Colture speciali senza vigneti in zone in forte pendenza e terrazzate</t>
  </si>
  <si>
    <t>Vigneti in zone in forte pendenza e terrazzate</t>
  </si>
  <si>
    <t>Vacche da latte, pecore da latte e capre da latte</t>
  </si>
  <si>
    <t>Suini da ingrasso, rimonte di oltre 25 kg e suinetti svezzati</t>
  </si>
  <si>
    <t>Altri animali da reddito</t>
  </si>
  <si>
    <t>Alberi da frutto d’alto fusto nei campi</t>
  </si>
  <si>
    <t>(RS 910.91)</t>
  </si>
  <si>
    <t>secondo l'ordinanza sulla terminologia agricola e sul riconoscimento delle forme d'azienda</t>
  </si>
  <si>
    <t>Dati dell'anno</t>
  </si>
  <si>
    <t>Autore:</t>
  </si>
  <si>
    <t>coeff. di a.
 + 20%</t>
  </si>
  <si>
    <t>Suini d'allevamento</t>
  </si>
  <si>
    <t>Terreni declivi nella regione di montagna e nella zona collinare (Decl 18-35%)</t>
  </si>
  <si>
    <t>Terreni in forte pendenza nella reg. di montagna e  zona collinare (Decl &gt;35%)</t>
  </si>
  <si>
    <t>Albero</t>
  </si>
  <si>
    <t>Terreni declivi nella regione di montagna e zona collinare (Declività 18-35%</t>
  </si>
  <si>
    <t>Terreni in forte pendenza nella regione di montagna e zona collinare (declività &gt; 35%)</t>
  </si>
  <si>
    <t>c4</t>
  </si>
  <si>
    <t>x 1</t>
  </si>
  <si>
    <t>Vacche madri e nutrici (senza i vitelli), Vacche d'ingrasso</t>
  </si>
  <si>
    <t>Vitelli di vacche madri e nutrici, fino a 1 anno</t>
  </si>
  <si>
    <t>Giumente in lattazione e pregne</t>
  </si>
  <si>
    <t>Agnelli magri (ingrasso) fino a 1/2 anno che non devono essere compresi nelle madri (ingr. di agn. magri di 1 anno)</t>
  </si>
  <si>
    <t>Capre nane, tenuta di animali da reddito (grandi effettivi a scopo di lucro)</t>
  </si>
  <si>
    <t>Conigli di ogni età</t>
  </si>
  <si>
    <t>Ingrasso preparatorio di tacchini (ca 6 cicli anno)</t>
  </si>
  <si>
    <t>Ingrasso di tacchino</t>
  </si>
  <si>
    <t>Struzzi fino 13 mesi</t>
  </si>
  <si>
    <t>Struzzi oltre 13 mesi</t>
  </si>
  <si>
    <t>Supplementi BIO</t>
  </si>
  <si>
    <t>Supplemento patate</t>
  </si>
  <si>
    <t>Supplemento alberi di natale</t>
  </si>
  <si>
    <t>Supplemento vigna con torchiatura in proprio</t>
  </si>
  <si>
    <t>Foresta di proprietà aziendale</t>
  </si>
  <si>
    <t>Vacche da latte in un'azienda d'estivazione</t>
  </si>
  <si>
    <t>Animali da reddito in azienda d'estivazione</t>
  </si>
  <si>
    <t>CN</t>
  </si>
  <si>
    <t>c5</t>
  </si>
  <si>
    <t>c6</t>
  </si>
  <si>
    <t>c7</t>
  </si>
  <si>
    <t>c8</t>
  </si>
  <si>
    <t>c9</t>
  </si>
  <si>
    <t>c10</t>
  </si>
  <si>
    <t>c11</t>
  </si>
  <si>
    <t>Supplemento per bacche, piante medicinali ed aromatiche</t>
  </si>
  <si>
    <t>Supplementi Standard</t>
  </si>
  <si>
    <t xml:space="preserve">Unità </t>
  </si>
  <si>
    <t>N°</t>
  </si>
  <si>
    <t>Supplementi speciali nell'ambito LDFR</t>
  </si>
  <si>
    <t>Altri lavori aziendali</t>
  </si>
  <si>
    <t>Elaborazione dei prodotti, 1 fase</t>
  </si>
  <si>
    <t>Coeff. Divisione</t>
  </si>
  <si>
    <t>Ore manodopera</t>
  </si>
  <si>
    <t>Quantità /anno</t>
  </si>
  <si>
    <t>Lavori in serra</t>
  </si>
  <si>
    <t>Speciale giardinaggio produttivo Info segretariato dei vivaisti, Windisch AG</t>
  </si>
  <si>
    <t>Lavoro in campo aperto</t>
  </si>
  <si>
    <t>Lavori in cassone (Container</t>
  </si>
  <si>
    <t>altri eventuali</t>
  </si>
  <si>
    <t>altri ev 2</t>
  </si>
  <si>
    <t>d1</t>
  </si>
  <si>
    <t>d2</t>
  </si>
  <si>
    <t>d.</t>
  </si>
  <si>
    <t>Supplementi speciali LDFR</t>
  </si>
  <si>
    <t>Giardinaggio produttivo</t>
  </si>
  <si>
    <t>spec.</t>
  </si>
  <si>
    <t>OL/anno</t>
  </si>
  <si>
    <t xml:space="preserve">USM = 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</si>
</sst>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_ ;_ * \-#,##0.000_ ;_ * &quot;-&quot;???_ ;_ @_ "/>
    <numFmt numFmtId="166" formatCode="#,##0.0"/>
    <numFmt numFmtId="167" formatCode="#,##0.000"/>
  </numFmts>
  <fonts count="1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 horizontal="justify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justify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3" xfId="0" applyBorder="1" applyAlignment="1">
      <alignment horizontal="justify"/>
    </xf>
    <xf numFmtId="0" fontId="1" fillId="0" borderId="2" xfId="0" applyFont="1" applyBorder="1" applyAlignment="1">
      <alignment horizontal="left"/>
    </xf>
    <xf numFmtId="0" fontId="0" fillId="0" borderId="7" xfId="0" applyBorder="1" applyAlignment="1">
      <alignment horizontal="justify"/>
    </xf>
    <xf numFmtId="0" fontId="0" fillId="0" borderId="7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 horizontal="justify"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right"/>
    </xf>
    <xf numFmtId="0" fontId="0" fillId="0" borderId="18" xfId="0" applyBorder="1" applyAlignment="1">
      <alignment horizontal="justify"/>
    </xf>
    <xf numFmtId="0" fontId="0" fillId="0" borderId="19" xfId="0" applyBorder="1" applyAlignment="1">
      <alignment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/>
    </xf>
    <xf numFmtId="0" fontId="0" fillId="0" borderId="20" xfId="0" applyBorder="1" applyAlignment="1">
      <alignment horizontal="justify"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/>
    </xf>
    <xf numFmtId="0" fontId="0" fillId="0" borderId="29" xfId="0" applyBorder="1" applyAlignment="1">
      <alignment/>
    </xf>
    <xf numFmtId="0" fontId="1" fillId="0" borderId="2" xfId="0" applyFont="1" applyBorder="1" applyAlignment="1">
      <alignment/>
    </xf>
    <xf numFmtId="0" fontId="0" fillId="2" borderId="16" xfId="0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0" fontId="1" fillId="3" borderId="3" xfId="0" applyFont="1" applyFill="1" applyBorder="1" applyAlignment="1">
      <alignment horizontal="left"/>
    </xf>
    <xf numFmtId="0" fontId="0" fillId="3" borderId="16" xfId="0" applyFill="1" applyBorder="1" applyAlignment="1">
      <alignment horizontal="justify"/>
    </xf>
    <xf numFmtId="0" fontId="0" fillId="3" borderId="1" xfId="0" applyFill="1" applyBorder="1" applyAlignment="1">
      <alignment horizontal="justify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justify"/>
    </xf>
    <xf numFmtId="0" fontId="2" fillId="3" borderId="30" xfId="0" applyFont="1" applyFill="1" applyBorder="1" applyAlignment="1">
      <alignment horizontal="justify"/>
    </xf>
    <xf numFmtId="0" fontId="2" fillId="3" borderId="31" xfId="0" applyFont="1" applyFill="1" applyBorder="1" applyAlignment="1">
      <alignment horizontal="justify"/>
    </xf>
    <xf numFmtId="0" fontId="2" fillId="3" borderId="31" xfId="0" applyFont="1" applyFill="1" applyBorder="1" applyAlignment="1">
      <alignment horizontal="left"/>
    </xf>
    <xf numFmtId="0" fontId="0" fillId="3" borderId="14" xfId="0" applyFill="1" applyBorder="1" applyAlignment="1" quotePrefix="1">
      <alignment horizontal="justify"/>
    </xf>
    <xf numFmtId="0" fontId="0" fillId="3" borderId="5" xfId="0" applyFill="1" applyBorder="1" applyAlignment="1">
      <alignment horizontal="justify"/>
    </xf>
    <xf numFmtId="0" fontId="0" fillId="3" borderId="5" xfId="0" applyFill="1" applyBorder="1" applyAlignment="1">
      <alignment horizontal="left"/>
    </xf>
    <xf numFmtId="0" fontId="0" fillId="3" borderId="18" xfId="0" applyFill="1" applyBorder="1" applyAlignment="1">
      <alignment horizontal="justify"/>
    </xf>
    <xf numFmtId="0" fontId="0" fillId="3" borderId="6" xfId="0" applyFill="1" applyBorder="1" applyAlignment="1">
      <alignment horizontal="justify"/>
    </xf>
    <xf numFmtId="0" fontId="0" fillId="3" borderId="6" xfId="0" applyFill="1" applyBorder="1" applyAlignment="1">
      <alignment horizontal="left"/>
    </xf>
    <xf numFmtId="0" fontId="0" fillId="4" borderId="3" xfId="0" applyFill="1" applyBorder="1" applyAlignment="1">
      <alignment horizontal="justify"/>
    </xf>
    <xf numFmtId="0" fontId="0" fillId="4" borderId="5" xfId="0" applyFill="1" applyBorder="1" applyAlignment="1">
      <alignment horizontal="justify"/>
    </xf>
    <xf numFmtId="0" fontId="0" fillId="4" borderId="18" xfId="0" applyFill="1" applyBorder="1" applyAlignment="1">
      <alignment horizontal="justify"/>
    </xf>
    <xf numFmtId="0" fontId="6" fillId="4" borderId="2" xfId="0" applyFont="1" applyFill="1" applyBorder="1" applyAlignment="1">
      <alignment horizontal="justify"/>
    </xf>
    <xf numFmtId="0" fontId="0" fillId="4" borderId="3" xfId="0" applyFill="1" applyBorder="1" applyAlignment="1">
      <alignment horizontal="left"/>
    </xf>
    <xf numFmtId="0" fontId="2" fillId="4" borderId="30" xfId="0" applyFont="1" applyFill="1" applyBorder="1" applyAlignment="1">
      <alignment horizontal="justify"/>
    </xf>
    <xf numFmtId="0" fontId="2" fillId="4" borderId="31" xfId="0" applyFont="1" applyFill="1" applyBorder="1" applyAlignment="1">
      <alignment horizontal="justify"/>
    </xf>
    <xf numFmtId="0" fontId="2" fillId="4" borderId="31" xfId="0" applyFont="1" applyFill="1" applyBorder="1" applyAlignment="1">
      <alignment horizontal="left"/>
    </xf>
    <xf numFmtId="0" fontId="0" fillId="4" borderId="16" xfId="0" applyFill="1" applyBorder="1" applyAlignment="1">
      <alignment horizontal="justify"/>
    </xf>
    <xf numFmtId="0" fontId="0" fillId="4" borderId="1" xfId="0" applyFill="1" applyBorder="1" applyAlignment="1">
      <alignment horizontal="justify"/>
    </xf>
    <xf numFmtId="0" fontId="0" fillId="4" borderId="1" xfId="0" applyFill="1" applyBorder="1" applyAlignment="1">
      <alignment horizontal="left"/>
    </xf>
    <xf numFmtId="0" fontId="2" fillId="4" borderId="14" xfId="0" applyFont="1" applyFill="1" applyBorder="1" applyAlignment="1">
      <alignment horizontal="justify"/>
    </xf>
    <xf numFmtId="0" fontId="2" fillId="4" borderId="5" xfId="0" applyFont="1" applyFill="1" applyBorder="1" applyAlignment="1">
      <alignment horizontal="justify"/>
    </xf>
    <xf numFmtId="0" fontId="0" fillId="4" borderId="14" xfId="0" applyFill="1" applyBorder="1" applyAlignment="1" quotePrefix="1">
      <alignment horizontal="justify"/>
    </xf>
    <xf numFmtId="0" fontId="0" fillId="4" borderId="32" xfId="0" applyFill="1" applyBorder="1" applyAlignment="1">
      <alignment horizontal="justify"/>
    </xf>
    <xf numFmtId="0" fontId="0" fillId="4" borderId="33" xfId="0" applyFill="1" applyBorder="1" applyAlignment="1">
      <alignment horizontal="justify"/>
    </xf>
    <xf numFmtId="0" fontId="0" fillId="4" borderId="33" xfId="0" applyFill="1" applyBorder="1" applyAlignment="1">
      <alignment horizontal="left"/>
    </xf>
    <xf numFmtId="0" fontId="0" fillId="0" borderId="34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Alignment="1">
      <alignment horizontal="justify"/>
    </xf>
    <xf numFmtId="0" fontId="0" fillId="0" borderId="2" xfId="0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14" fontId="0" fillId="5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18" fontId="0" fillId="0" borderId="25" xfId="0" applyNumberFormat="1" applyBorder="1" applyAlignment="1">
      <alignment/>
    </xf>
    <xf numFmtId="18" fontId="0" fillId="0" borderId="40" xfId="0" applyNumberFormat="1" applyBorder="1" applyAlignment="1">
      <alignment/>
    </xf>
    <xf numFmtId="0" fontId="0" fillId="2" borderId="30" xfId="0" applyFill="1" applyBorder="1" applyAlignment="1" applyProtection="1">
      <alignment/>
      <protection locked="0"/>
    </xf>
    <xf numFmtId="0" fontId="3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1" fillId="5" borderId="38" xfId="0" applyFont="1" applyFill="1" applyBorder="1" applyAlignment="1">
      <alignment horizontal="justify"/>
    </xf>
    <xf numFmtId="0" fontId="0" fillId="5" borderId="41" xfId="0" applyFill="1" applyBorder="1" applyAlignment="1">
      <alignment horizontal="justify"/>
    </xf>
    <xf numFmtId="0" fontId="1" fillId="5" borderId="41" xfId="0" applyFont="1" applyFill="1" applyBorder="1" applyAlignment="1">
      <alignment horizontal="left"/>
    </xf>
    <xf numFmtId="0" fontId="0" fillId="5" borderId="30" xfId="0" applyFill="1" applyBorder="1" applyAlignment="1">
      <alignment horizontal="justify"/>
    </xf>
    <xf numFmtId="0" fontId="0" fillId="5" borderId="31" xfId="0" applyFill="1" applyBorder="1" applyAlignment="1">
      <alignment horizontal="justify"/>
    </xf>
    <xf numFmtId="0" fontId="0" fillId="5" borderId="31" xfId="0" applyFill="1" applyBorder="1" applyAlignment="1">
      <alignment horizontal="left"/>
    </xf>
    <xf numFmtId="0" fontId="0" fillId="5" borderId="16" xfId="0" applyFill="1" applyBorder="1" applyAlignment="1">
      <alignment horizontal="justify"/>
    </xf>
    <xf numFmtId="0" fontId="0" fillId="5" borderId="1" xfId="0" applyFill="1" applyBorder="1" applyAlignment="1">
      <alignment horizontal="justify"/>
    </xf>
    <xf numFmtId="0" fontId="0" fillId="5" borderId="1" xfId="0" applyFill="1" applyBorder="1" applyAlignment="1">
      <alignment horizontal="left"/>
    </xf>
    <xf numFmtId="0" fontId="0" fillId="5" borderId="32" xfId="0" applyFill="1" applyBorder="1" applyAlignment="1">
      <alignment horizontal="justify"/>
    </xf>
    <xf numFmtId="0" fontId="0" fillId="5" borderId="33" xfId="0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22" xfId="0" applyFont="1" applyFill="1" applyBorder="1" applyAlignment="1" applyProtection="1">
      <alignment/>
      <protection/>
    </xf>
    <xf numFmtId="0" fontId="0" fillId="6" borderId="1" xfId="0" applyFill="1" applyBorder="1" applyAlignment="1" applyProtection="1">
      <alignment horizontal="left"/>
      <protection/>
    </xf>
    <xf numFmtId="0" fontId="0" fillId="6" borderId="1" xfId="0" applyFont="1" applyFill="1" applyBorder="1" applyAlignment="1" applyProtection="1">
      <alignment horizontal="left"/>
      <protection/>
    </xf>
    <xf numFmtId="0" fontId="0" fillId="2" borderId="16" xfId="0" applyFon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6" borderId="3" xfId="0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/>
      <protection/>
    </xf>
    <xf numFmtId="0" fontId="0" fillId="6" borderId="31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/>
      <protection locked="0"/>
    </xf>
    <xf numFmtId="0" fontId="0" fillId="2" borderId="32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3" fillId="6" borderId="0" xfId="0" applyFont="1" applyFill="1" applyAlignment="1" applyProtection="1">
      <alignment horizontal="left"/>
      <protection/>
    </xf>
    <xf numFmtId="0" fontId="0" fillId="6" borderId="0" xfId="0" applyFill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2" xfId="0" applyBorder="1" applyAlignment="1" applyProtection="1">
      <alignment horizontal="justify"/>
      <protection/>
    </xf>
    <xf numFmtId="0" fontId="0" fillId="0" borderId="3" xfId="0" applyBorder="1" applyAlignment="1" applyProtection="1">
      <alignment textRotation="90"/>
      <protection/>
    </xf>
    <xf numFmtId="0" fontId="0" fillId="0" borderId="3" xfId="0" applyBorder="1" applyAlignment="1" applyProtection="1">
      <alignment horizontal="justify"/>
      <protection/>
    </xf>
    <xf numFmtId="0" fontId="0" fillId="0" borderId="4" xfId="0" applyBorder="1" applyAlignment="1" applyProtection="1">
      <alignment/>
      <protection/>
    </xf>
    <xf numFmtId="0" fontId="6" fillId="6" borderId="2" xfId="0" applyFont="1" applyFill="1" applyBorder="1" applyAlignment="1" applyProtection="1">
      <alignment horizontal="justify"/>
      <protection/>
    </xf>
    <xf numFmtId="0" fontId="0" fillId="6" borderId="3" xfId="0" applyFill="1" applyBorder="1" applyAlignment="1" applyProtection="1">
      <alignment horizontal="justify"/>
      <protection/>
    </xf>
    <xf numFmtId="0" fontId="0" fillId="0" borderId="24" xfId="0" applyBorder="1" applyAlignment="1" applyProtection="1">
      <alignment/>
      <protection/>
    </xf>
    <xf numFmtId="0" fontId="0" fillId="6" borderId="30" xfId="0" applyFont="1" applyFill="1" applyBorder="1" applyAlignment="1" applyProtection="1">
      <alignment horizontal="justify"/>
      <protection/>
    </xf>
    <xf numFmtId="0" fontId="0" fillId="6" borderId="31" xfId="0" applyFont="1" applyFill="1" applyBorder="1" applyAlignment="1" applyProtection="1">
      <alignment horizontal="justify"/>
      <protection/>
    </xf>
    <xf numFmtId="0" fontId="0" fillId="0" borderId="26" xfId="0" applyFont="1" applyBorder="1" applyAlignment="1" applyProtection="1">
      <alignment horizontal="justify"/>
      <protection/>
    </xf>
    <xf numFmtId="0" fontId="0" fillId="6" borderId="16" xfId="0" applyFill="1" applyBorder="1" applyAlignment="1" applyProtection="1">
      <alignment horizontal="justify"/>
      <protection/>
    </xf>
    <xf numFmtId="0" fontId="0" fillId="6" borderId="1" xfId="0" applyFill="1" applyBorder="1" applyAlignment="1" applyProtection="1">
      <alignment horizontal="justify"/>
      <protection/>
    </xf>
    <xf numFmtId="0" fontId="0" fillId="0" borderId="17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6" borderId="14" xfId="0" applyFont="1" applyFill="1" applyBorder="1" applyAlignment="1" applyProtection="1">
      <alignment horizontal="justify"/>
      <protection/>
    </xf>
    <xf numFmtId="0" fontId="0" fillId="6" borderId="5" xfId="0" applyFont="1" applyFill="1" applyBorder="1" applyAlignment="1" applyProtection="1">
      <alignment horizontal="justify"/>
      <protection/>
    </xf>
    <xf numFmtId="0" fontId="0" fillId="0" borderId="2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7" borderId="14" xfId="0" applyFont="1" applyFill="1" applyBorder="1" applyAlignment="1" applyProtection="1">
      <alignment horizontal="justify"/>
      <protection locked="0"/>
    </xf>
    <xf numFmtId="0" fontId="0" fillId="7" borderId="5" xfId="0" applyFont="1" applyFill="1" applyBorder="1" applyAlignment="1" applyProtection="1">
      <alignment horizontal="justify"/>
      <protection locked="0"/>
    </xf>
    <xf numFmtId="0" fontId="0" fillId="7" borderId="1" xfId="0" applyFont="1" applyFill="1" applyBorder="1" applyAlignment="1" applyProtection="1">
      <alignment horizontal="left"/>
      <protection locked="0"/>
    </xf>
    <xf numFmtId="0" fontId="0" fillId="7" borderId="27" xfId="0" applyFont="1" applyFill="1" applyBorder="1" applyAlignment="1" applyProtection="1">
      <alignment/>
      <protection locked="0"/>
    </xf>
    <xf numFmtId="0" fontId="0" fillId="7" borderId="32" xfId="0" applyFont="1" applyFill="1" applyBorder="1" applyAlignment="1" applyProtection="1">
      <alignment horizontal="justify"/>
      <protection locked="0"/>
    </xf>
    <xf numFmtId="0" fontId="0" fillId="7" borderId="33" xfId="0" applyFont="1" applyFill="1" applyBorder="1" applyAlignment="1" applyProtection="1">
      <alignment horizontal="justify"/>
      <protection locked="0"/>
    </xf>
    <xf numFmtId="0" fontId="0" fillId="7" borderId="33" xfId="0" applyFont="1" applyFill="1" applyBorder="1" applyAlignment="1" applyProtection="1">
      <alignment horizontal="left"/>
      <protection locked="0"/>
    </xf>
    <xf numFmtId="0" fontId="0" fillId="7" borderId="29" xfId="0" applyFont="1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 horizontal="justify"/>
      <protection locked="0"/>
    </xf>
    <xf numFmtId="0" fontId="0" fillId="7" borderId="1" xfId="0" applyFill="1" applyBorder="1" applyAlignment="1" applyProtection="1">
      <alignment horizontal="justify"/>
      <protection locked="0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25" xfId="0" applyFill="1" applyBorder="1" applyAlignment="1" applyProtection="1">
      <alignment/>
      <protection locked="0"/>
    </xf>
    <xf numFmtId="0" fontId="0" fillId="7" borderId="32" xfId="0" applyFill="1" applyBorder="1" applyAlignment="1" applyProtection="1">
      <alignment horizontal="justify"/>
      <protection locked="0"/>
    </xf>
    <xf numFmtId="0" fontId="0" fillId="7" borderId="33" xfId="0" applyFill="1" applyBorder="1" applyAlignment="1" applyProtection="1">
      <alignment horizontal="justify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7" borderId="40" xfId="0" applyFill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/>
        <color rgb="FF00FF00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38100</xdr:rowOff>
    </xdr:from>
    <xdr:to>
      <xdr:col>13</xdr:col>
      <xdr:colOff>342900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24625" y="542925"/>
          <a:ext cx="2752725" cy="1066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 questa pagina riempire solamete Azienda, Autore e Anno d'origine dei dati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Animali e superficie sono da inserire nelle  pagine successive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0</xdr:row>
      <xdr:rowOff>266700</xdr:rowOff>
    </xdr:from>
    <xdr:to>
      <xdr:col>16</xdr:col>
      <xdr:colOff>571500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143625" y="266700"/>
          <a:ext cx="1971675" cy="647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Attenzione, la parte rosa è da usare solamente per i supplementi, se ci sono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485775</xdr:colOff>
      <xdr:row>0</xdr:row>
      <xdr:rowOff>342900</xdr:rowOff>
    </xdr:from>
    <xdr:to>
      <xdr:col>31</xdr:col>
      <xdr:colOff>561975</xdr:colOff>
      <xdr:row>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00775" y="342900"/>
          <a:ext cx="2514600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Attenzione, la parte verde  è da usare solamente per i supplementi, se ci sono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266700</xdr:rowOff>
    </xdr:from>
    <xdr:to>
      <xdr:col>10</xdr:col>
      <xdr:colOff>571500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43625" y="266700"/>
          <a:ext cx="1971675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Attenzione, la parte rosa è da usare solamente per i supplementi, se ci sono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266700</xdr:rowOff>
    </xdr:from>
    <xdr:to>
      <xdr:col>10</xdr:col>
      <xdr:colOff>571500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77025" y="266700"/>
          <a:ext cx="1971675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Attenzione, la parte rosa è da usare solamente per i supplementi, se ci sono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P43"/>
  <sheetViews>
    <sheetView tabSelected="1" zoomScale="75" zoomScaleNormal="75" workbookViewId="0" topLeftCell="A1">
      <selection activeCell="C10" sqref="C10"/>
    </sheetView>
  </sheetViews>
  <sheetFormatPr defaultColWidth="9.140625" defaultRowHeight="12.75"/>
  <cols>
    <col min="1" max="1" width="4.00390625" style="125" customWidth="1"/>
    <col min="2" max="2" width="4.421875" style="125" customWidth="1"/>
    <col min="3" max="3" width="33.7109375" style="125" customWidth="1"/>
    <col min="4" max="4" width="11.00390625" style="125" customWidth="1"/>
    <col min="5" max="6" width="9.140625" style="125" customWidth="1"/>
    <col min="7" max="7" width="11.140625" style="125" customWidth="1"/>
    <col min="8" max="8" width="5.7109375" style="125" customWidth="1"/>
    <col min="9" max="16384" width="9.140625" style="125" customWidth="1"/>
  </cols>
  <sheetData>
    <row r="1" spans="1:8" ht="25.5" customHeight="1">
      <c r="A1" s="224" t="s">
        <v>102</v>
      </c>
      <c r="B1" s="224"/>
      <c r="C1" s="224"/>
      <c r="D1" s="224"/>
      <c r="E1" s="224"/>
      <c r="F1" s="224"/>
      <c r="G1" s="224"/>
      <c r="H1"/>
    </row>
    <row r="2" spans="1:8" ht="14.25" customHeight="1">
      <c r="A2" s="225" t="s">
        <v>112</v>
      </c>
      <c r="B2" s="225"/>
      <c r="C2" s="225"/>
      <c r="D2" s="225"/>
      <c r="E2" s="225"/>
      <c r="F2" s="225"/>
      <c r="G2" s="225"/>
      <c r="H2"/>
    </row>
    <row r="3" spans="1:8" ht="14.25" customHeight="1">
      <c r="A3" s="225" t="s">
        <v>111</v>
      </c>
      <c r="B3" s="225"/>
      <c r="C3" s="225"/>
      <c r="D3" s="225"/>
      <c r="E3" s="225"/>
      <c r="F3" s="225"/>
      <c r="G3" s="225"/>
      <c r="H3"/>
    </row>
    <row r="4" spans="1:8" ht="15.75" customHeight="1">
      <c r="A4" s="126"/>
      <c r="B4" s="126"/>
      <c r="C4" s="126"/>
      <c r="D4" s="126"/>
      <c r="E4" s="126"/>
      <c r="H4"/>
    </row>
    <row r="5" spans="1:8" ht="14.25" customHeight="1">
      <c r="A5" s="125" t="s">
        <v>54</v>
      </c>
      <c r="C5" s="132"/>
      <c r="D5" s="127"/>
      <c r="E5" s="127"/>
      <c r="F5" s="127"/>
      <c r="G5" s="127"/>
      <c r="H5"/>
    </row>
    <row r="6" spans="1:8" ht="14.25" customHeight="1">
      <c r="A6" s="128"/>
      <c r="C6" s="132"/>
      <c r="D6" s="127"/>
      <c r="E6" s="127"/>
      <c r="F6" s="127"/>
      <c r="G6" s="127"/>
      <c r="H6"/>
    </row>
    <row r="7" spans="1:8" ht="14.25" customHeight="1">
      <c r="A7" s="125" t="s">
        <v>114</v>
      </c>
      <c r="C7" s="133"/>
      <c r="F7" s="129" t="s">
        <v>113</v>
      </c>
      <c r="G7" s="132"/>
      <c r="H7"/>
    </row>
    <row r="8" spans="3:8" ht="14.25" customHeight="1">
      <c r="C8" s="133"/>
      <c r="F8" s="129"/>
      <c r="G8" s="132"/>
      <c r="H8"/>
    </row>
    <row r="9" spans="1:16" s="130" customFormat="1" ht="31.5" customHeight="1">
      <c r="A9" s="223"/>
      <c r="B9" s="223"/>
      <c r="C9" s="223" t="s">
        <v>172</v>
      </c>
      <c r="D9" s="223"/>
      <c r="E9" s="223"/>
      <c r="F9" s="223"/>
      <c r="G9" s="223">
        <f>ROUND(SUBTOTAL(9,G12:G34),2)</f>
        <v>0</v>
      </c>
      <c r="H9" s="164"/>
      <c r="I9" s="163"/>
      <c r="J9"/>
      <c r="K9"/>
      <c r="L9"/>
      <c r="M9"/>
      <c r="N9"/>
      <c r="O9"/>
      <c r="P9"/>
    </row>
    <row r="10" spans="1:16" ht="18" customHeight="1">
      <c r="A10" s="134"/>
      <c r="B10" s="134"/>
      <c r="C10" s="134"/>
      <c r="D10" s="165" t="s">
        <v>72</v>
      </c>
      <c r="E10" s="165" t="s">
        <v>151</v>
      </c>
      <c r="F10" s="165" t="s">
        <v>73</v>
      </c>
      <c r="G10" s="165" t="s">
        <v>74</v>
      </c>
      <c r="H10"/>
      <c r="I10"/>
      <c r="J10"/>
      <c r="K10"/>
      <c r="L10"/>
      <c r="M10"/>
      <c r="N10"/>
      <c r="O10"/>
      <c r="P10"/>
    </row>
    <row r="11" spans="1:16" s="131" customFormat="1" ht="20.25" customHeight="1">
      <c r="A11" s="135" t="s">
        <v>59</v>
      </c>
      <c r="B11" s="136" t="s">
        <v>60</v>
      </c>
      <c r="C11" s="135"/>
      <c r="D11" s="135"/>
      <c r="E11" s="135"/>
      <c r="F11" s="135"/>
      <c r="G11" s="135">
        <f>SUBTOTAL(9,G12:G14)</f>
        <v>0</v>
      </c>
      <c r="H11"/>
      <c r="I11"/>
      <c r="J11"/>
      <c r="K11"/>
      <c r="L11"/>
      <c r="M11"/>
      <c r="N11"/>
      <c r="O11"/>
      <c r="P11"/>
    </row>
    <row r="12" spans="1:16" ht="27.75" customHeight="1">
      <c r="A12"/>
      <c r="B12" s="137" t="s">
        <v>69</v>
      </c>
      <c r="C12" s="138" t="s">
        <v>61</v>
      </c>
      <c r="D12" s="137">
        <v>0.028</v>
      </c>
      <c r="E12" s="137" t="s">
        <v>75</v>
      </c>
      <c r="F12" s="137">
        <f>+usau1</f>
        <v>0</v>
      </c>
      <c r="G12" s="137">
        <f>+sau1</f>
        <v>0</v>
      </c>
      <c r="H12"/>
      <c r="I12"/>
      <c r="J12"/>
      <c r="K12"/>
      <c r="L12"/>
      <c r="M12"/>
      <c r="N12"/>
      <c r="O12"/>
      <c r="P12"/>
    </row>
    <row r="13" spans="1:16" ht="27.75" customHeight="1">
      <c r="A13"/>
      <c r="B13" s="137" t="s">
        <v>70</v>
      </c>
      <c r="C13" s="139" t="s">
        <v>105</v>
      </c>
      <c r="D13" s="137">
        <v>0.3</v>
      </c>
      <c r="E13" s="137" t="s">
        <v>75</v>
      </c>
      <c r="F13" s="137">
        <f>+usau2</f>
        <v>0</v>
      </c>
      <c r="G13" s="137">
        <f>+sau2</f>
        <v>0</v>
      </c>
      <c r="H13"/>
      <c r="I13"/>
      <c r="J13"/>
      <c r="K13"/>
      <c r="L13"/>
      <c r="M13"/>
      <c r="N13"/>
      <c r="O13"/>
      <c r="P13"/>
    </row>
    <row r="14" spans="1:16" ht="27.75" customHeight="1">
      <c r="A14"/>
      <c r="B14" s="137" t="s">
        <v>71</v>
      </c>
      <c r="C14" s="138" t="s">
        <v>106</v>
      </c>
      <c r="D14" s="137">
        <v>1</v>
      </c>
      <c r="E14" s="137" t="s">
        <v>75</v>
      </c>
      <c r="F14" s="137">
        <f>+usau3</f>
        <v>0</v>
      </c>
      <c r="G14" s="137">
        <f>+sau3</f>
        <v>0</v>
      </c>
      <c r="H14"/>
      <c r="I14"/>
      <c r="J14"/>
      <c r="K14"/>
      <c r="L14"/>
      <c r="M14"/>
      <c r="N14"/>
      <c r="O14"/>
      <c r="P14"/>
    </row>
    <row r="15" spans="1:16" s="131" customFormat="1" ht="21" customHeight="1">
      <c r="A15" s="135" t="s">
        <v>62</v>
      </c>
      <c r="B15" s="136" t="s">
        <v>63</v>
      </c>
      <c r="C15" s="135"/>
      <c r="D15" s="135"/>
      <c r="E15" s="135"/>
      <c r="F15" s="135"/>
      <c r="G15" s="135">
        <f>SUBTOTAL(9,G16:G19)</f>
        <v>0</v>
      </c>
      <c r="H15"/>
      <c r="I15"/>
      <c r="J15"/>
      <c r="K15"/>
      <c r="L15"/>
      <c r="M15"/>
      <c r="N15"/>
      <c r="O15"/>
      <c r="P15"/>
    </row>
    <row r="16" spans="1:16" s="126" customFormat="1" ht="27.75" customHeight="1">
      <c r="A16"/>
      <c r="B16" s="139" t="s">
        <v>50</v>
      </c>
      <c r="C16" s="139" t="s">
        <v>107</v>
      </c>
      <c r="D16" s="137">
        <v>0.043</v>
      </c>
      <c r="E16" s="139" t="s">
        <v>56</v>
      </c>
      <c r="F16" s="137">
        <f>UBGb1</f>
        <v>0</v>
      </c>
      <c r="G16" s="137">
        <f>+F16*D16</f>
        <v>0</v>
      </c>
      <c r="H16"/>
      <c r="I16"/>
      <c r="J16"/>
      <c r="K16"/>
      <c r="L16"/>
      <c r="M16"/>
      <c r="N16"/>
      <c r="O16"/>
      <c r="P16"/>
    </row>
    <row r="17" spans="1:16" ht="27.75" customHeight="1">
      <c r="A17"/>
      <c r="B17" s="139" t="s">
        <v>51</v>
      </c>
      <c r="C17" s="139" t="s">
        <v>108</v>
      </c>
      <c r="D17" s="137">
        <v>0.007</v>
      </c>
      <c r="E17" s="139" t="s">
        <v>56</v>
      </c>
      <c r="F17" s="137">
        <f>UBGb2</f>
        <v>0</v>
      </c>
      <c r="G17" s="137">
        <f>+F17*D17</f>
        <v>0</v>
      </c>
      <c r="H17"/>
      <c r="I17"/>
      <c r="J17"/>
      <c r="K17"/>
      <c r="L17"/>
      <c r="M17"/>
      <c r="N17"/>
      <c r="O17"/>
      <c r="P17"/>
    </row>
    <row r="18" spans="1:16" ht="27.75" customHeight="1">
      <c r="A18"/>
      <c r="B18" s="139" t="s">
        <v>52</v>
      </c>
      <c r="C18" s="139" t="s">
        <v>116</v>
      </c>
      <c r="D18" s="137">
        <v>0.04</v>
      </c>
      <c r="E18" s="139" t="s">
        <v>56</v>
      </c>
      <c r="F18" s="137">
        <f>UBGb3</f>
        <v>0</v>
      </c>
      <c r="G18" s="137">
        <f>+F18*D18</f>
        <v>0</v>
      </c>
      <c r="H18"/>
      <c r="I18"/>
      <c r="J18"/>
      <c r="K18"/>
      <c r="L18"/>
      <c r="M18"/>
      <c r="N18"/>
      <c r="O18"/>
      <c r="P18"/>
    </row>
    <row r="19" spans="1:16" ht="18.75" customHeight="1">
      <c r="A19"/>
      <c r="B19" s="139" t="s">
        <v>49</v>
      </c>
      <c r="C19" s="139" t="s">
        <v>109</v>
      </c>
      <c r="D19" s="137">
        <v>0.03</v>
      </c>
      <c r="E19" s="139" t="s">
        <v>56</v>
      </c>
      <c r="F19" s="137">
        <f>UBGb4</f>
        <v>0</v>
      </c>
      <c r="G19" s="137">
        <f>+F19*D19</f>
        <v>0</v>
      </c>
      <c r="H19"/>
      <c r="I19"/>
      <c r="J19"/>
      <c r="K19"/>
      <c r="L19"/>
      <c r="M19"/>
      <c r="N19"/>
      <c r="O19"/>
      <c r="P19"/>
    </row>
    <row r="20" spans="1:16" s="131" customFormat="1" ht="21" customHeight="1">
      <c r="A20" s="135" t="s">
        <v>64</v>
      </c>
      <c r="B20" s="136" t="s">
        <v>65</v>
      </c>
      <c r="C20" s="135"/>
      <c r="D20" s="135"/>
      <c r="E20" s="135"/>
      <c r="F20" s="135"/>
      <c r="G20" s="135">
        <f>SUBTOTAL(9,G21:G31)</f>
        <v>0</v>
      </c>
      <c r="H20"/>
      <c r="I20"/>
      <c r="J20"/>
      <c r="K20"/>
      <c r="L20"/>
      <c r="M20"/>
      <c r="N20"/>
      <c r="O20"/>
      <c r="P20"/>
    </row>
    <row r="21" spans="1:16" ht="27.75" customHeight="1">
      <c r="A21"/>
      <c r="B21" s="139" t="s">
        <v>66</v>
      </c>
      <c r="C21" s="139" t="s">
        <v>117</v>
      </c>
      <c r="D21" s="137">
        <v>0.015</v>
      </c>
      <c r="E21" s="137" t="s">
        <v>75</v>
      </c>
      <c r="F21" s="137">
        <f>sup1</f>
        <v>0</v>
      </c>
      <c r="G21" s="137">
        <f>usup1</f>
        <v>0</v>
      </c>
      <c r="H21"/>
      <c r="I21"/>
      <c r="J21"/>
      <c r="K21"/>
      <c r="L21"/>
      <c r="M21"/>
      <c r="N21"/>
      <c r="O21"/>
      <c r="P21"/>
    </row>
    <row r="22" spans="1:16" ht="27.75" customHeight="1">
      <c r="A22"/>
      <c r="B22" s="139" t="s">
        <v>67</v>
      </c>
      <c r="C22" s="139" t="s">
        <v>118</v>
      </c>
      <c r="D22" s="137">
        <v>0.03</v>
      </c>
      <c r="E22" s="137" t="s">
        <v>75</v>
      </c>
      <c r="F22" s="137">
        <f>sup2</f>
        <v>0</v>
      </c>
      <c r="G22" s="137">
        <f>usup2</f>
        <v>0</v>
      </c>
      <c r="H22"/>
      <c r="I22"/>
      <c r="J22"/>
      <c r="K22"/>
      <c r="L22"/>
      <c r="M22"/>
      <c r="N22"/>
      <c r="O22"/>
      <c r="P22"/>
    </row>
    <row r="23" spans="1:16" ht="27.75" customHeight="1">
      <c r="A23"/>
      <c r="B23" s="139" t="s">
        <v>68</v>
      </c>
      <c r="C23" s="139" t="s">
        <v>96</v>
      </c>
      <c r="D23" s="140" t="s">
        <v>115</v>
      </c>
      <c r="E23" s="137" t="s">
        <v>75</v>
      </c>
      <c r="F23" s="137">
        <f>ubio</f>
        <v>0</v>
      </c>
      <c r="G23" s="137">
        <f>bio1</f>
        <v>0</v>
      </c>
      <c r="H23"/>
      <c r="I23"/>
      <c r="J23"/>
      <c r="K23"/>
      <c r="L23"/>
      <c r="M23"/>
      <c r="N23"/>
      <c r="O23"/>
      <c r="P23"/>
    </row>
    <row r="24" spans="1:16" ht="27.75" customHeight="1">
      <c r="A24"/>
      <c r="B24" s="139" t="s">
        <v>122</v>
      </c>
      <c r="C24" s="139" t="s">
        <v>110</v>
      </c>
      <c r="D24" s="137">
        <v>0.001</v>
      </c>
      <c r="E24" s="137" t="s">
        <v>119</v>
      </c>
      <c r="F24" s="137">
        <f>sup4</f>
        <v>0</v>
      </c>
      <c r="G24" s="137">
        <f>usup4</f>
        <v>0</v>
      </c>
      <c r="H24"/>
      <c r="I24"/>
      <c r="J24"/>
      <c r="K24"/>
      <c r="L24"/>
      <c r="M24"/>
      <c r="N24"/>
      <c r="O24"/>
      <c r="P24"/>
    </row>
    <row r="25" spans="1:16" ht="27.75" customHeight="1">
      <c r="A25"/>
      <c r="B25" s="139" t="s">
        <v>142</v>
      </c>
      <c r="C25" s="139" t="s">
        <v>135</v>
      </c>
      <c r="D25" s="137">
        <v>0.045</v>
      </c>
      <c r="E25" s="137" t="s">
        <v>75</v>
      </c>
      <c r="F25" s="137">
        <f>sup5</f>
        <v>0</v>
      </c>
      <c r="G25" s="137">
        <f>usup5</f>
        <v>0</v>
      </c>
      <c r="H25"/>
      <c r="I25"/>
      <c r="J25"/>
      <c r="K25"/>
      <c r="L25"/>
      <c r="M25"/>
      <c r="N25"/>
      <c r="O25"/>
      <c r="P25"/>
    </row>
    <row r="26" spans="1:16" ht="27.75" customHeight="1">
      <c r="A26"/>
      <c r="B26" s="139" t="s">
        <v>143</v>
      </c>
      <c r="C26" s="139" t="s">
        <v>149</v>
      </c>
      <c r="D26" s="137">
        <v>0.3</v>
      </c>
      <c r="E26" s="137" t="s">
        <v>75</v>
      </c>
      <c r="F26" s="137">
        <f>sup6</f>
        <v>0</v>
      </c>
      <c r="G26" s="137">
        <f>usup6</f>
        <v>0</v>
      </c>
      <c r="H26"/>
      <c r="I26"/>
      <c r="J26"/>
      <c r="K26"/>
      <c r="L26"/>
      <c r="M26"/>
      <c r="N26"/>
      <c r="O26"/>
      <c r="P26"/>
    </row>
    <row r="27" spans="1:16" ht="27.75" customHeight="1">
      <c r="A27"/>
      <c r="B27" s="139" t="s">
        <v>144</v>
      </c>
      <c r="C27" s="139" t="s">
        <v>137</v>
      </c>
      <c r="D27" s="137">
        <v>0.3</v>
      </c>
      <c r="E27" s="137" t="s">
        <v>75</v>
      </c>
      <c r="F27" s="137">
        <f>sup7</f>
        <v>0</v>
      </c>
      <c r="G27" s="137">
        <f>usup7</f>
        <v>0</v>
      </c>
      <c r="H27"/>
      <c r="I27"/>
      <c r="J27"/>
      <c r="K27"/>
      <c r="L27"/>
      <c r="M27"/>
      <c r="N27"/>
      <c r="O27"/>
      <c r="P27"/>
    </row>
    <row r="28" spans="1:16" ht="27.75" customHeight="1">
      <c r="A28"/>
      <c r="B28" s="139" t="s">
        <v>145</v>
      </c>
      <c r="C28" s="139" t="s">
        <v>136</v>
      </c>
      <c r="D28" s="137">
        <v>0.045</v>
      </c>
      <c r="E28" s="137" t="s">
        <v>75</v>
      </c>
      <c r="F28" s="137">
        <f>sup8</f>
        <v>0</v>
      </c>
      <c r="G28" s="137">
        <f>usup8</f>
        <v>0</v>
      </c>
      <c r="H28"/>
      <c r="I28"/>
      <c r="J28"/>
      <c r="K28"/>
      <c r="L28"/>
      <c r="M28"/>
      <c r="N28"/>
      <c r="O28"/>
      <c r="P28"/>
    </row>
    <row r="29" spans="1:16" ht="27.75" customHeight="1">
      <c r="A29"/>
      <c r="B29" s="139" t="s">
        <v>146</v>
      </c>
      <c r="C29" s="139" t="s">
        <v>138</v>
      </c>
      <c r="D29" s="137">
        <v>0.001</v>
      </c>
      <c r="E29" s="137" t="s">
        <v>75</v>
      </c>
      <c r="F29" s="137">
        <f>sup9</f>
        <v>0</v>
      </c>
      <c r="G29" s="137">
        <f>usup9</f>
        <v>0</v>
      </c>
      <c r="H29"/>
      <c r="I29"/>
      <c r="J29"/>
      <c r="K29"/>
      <c r="L29"/>
      <c r="M29"/>
      <c r="N29"/>
      <c r="O29"/>
      <c r="P29"/>
    </row>
    <row r="30" spans="1:16" ht="27.75" customHeight="1">
      <c r="A30"/>
      <c r="B30" s="139" t="s">
        <v>147</v>
      </c>
      <c r="C30" s="139" t="s">
        <v>139</v>
      </c>
      <c r="D30" s="137">
        <v>0.015</v>
      </c>
      <c r="E30" s="137" t="s">
        <v>152</v>
      </c>
      <c r="F30" s="137">
        <f>sup10</f>
        <v>0</v>
      </c>
      <c r="G30" s="137">
        <f>usup10</f>
        <v>0</v>
      </c>
      <c r="H30"/>
      <c r="I30"/>
      <c r="J30"/>
      <c r="K30"/>
      <c r="L30"/>
      <c r="M30"/>
      <c r="N30"/>
      <c r="O30"/>
      <c r="P30"/>
    </row>
    <row r="31" spans="1:16" ht="27.75" customHeight="1">
      <c r="A31"/>
      <c r="B31" s="139" t="s">
        <v>148</v>
      </c>
      <c r="C31" s="139" t="s">
        <v>140</v>
      </c>
      <c r="D31" s="137">
        <v>0.01</v>
      </c>
      <c r="E31" s="137" t="s">
        <v>152</v>
      </c>
      <c r="F31" s="137">
        <f>sup11</f>
        <v>0</v>
      </c>
      <c r="G31" s="137">
        <f>usup11</f>
        <v>0</v>
      </c>
      <c r="H31"/>
      <c r="I31"/>
      <c r="J31"/>
      <c r="K31"/>
      <c r="L31"/>
      <c r="M31"/>
      <c r="N31"/>
      <c r="O31"/>
      <c r="P31"/>
    </row>
    <row r="32" spans="1:16" s="131" customFormat="1" ht="21" customHeight="1">
      <c r="A32" s="135" t="s">
        <v>167</v>
      </c>
      <c r="B32" s="136" t="s">
        <v>168</v>
      </c>
      <c r="C32" s="135"/>
      <c r="D32" s="135"/>
      <c r="E32" s="135"/>
      <c r="F32" s="135"/>
      <c r="G32" s="135">
        <f>SUBTOTAL(9,G33:G34)</f>
        <v>0</v>
      </c>
      <c r="H32"/>
      <c r="I32"/>
      <c r="J32"/>
      <c r="K32"/>
      <c r="L32"/>
      <c r="M32"/>
      <c r="N32"/>
      <c r="O32"/>
      <c r="P32"/>
    </row>
    <row r="33" spans="2:8" s="176" customFormat="1" ht="19.5" customHeight="1">
      <c r="B33" s="176" t="s">
        <v>165</v>
      </c>
      <c r="C33" s="176" t="s">
        <v>154</v>
      </c>
      <c r="D33" s="176" t="s">
        <v>170</v>
      </c>
      <c r="E33" s="176" t="s">
        <v>171</v>
      </c>
      <c r="F33" s="176">
        <f>+qldfrd1</f>
        <v>0</v>
      </c>
      <c r="G33" s="176">
        <f>+Ldfrd1</f>
        <v>0</v>
      </c>
      <c r="H33" s="137"/>
    </row>
    <row r="34" spans="2:8" s="176" customFormat="1" ht="19.5" customHeight="1">
      <c r="B34" s="176" t="s">
        <v>166</v>
      </c>
      <c r="C34" s="176" t="s">
        <v>169</v>
      </c>
      <c r="E34" s="176" t="s">
        <v>75</v>
      </c>
      <c r="F34" s="176">
        <f>qldfrd2</f>
        <v>0</v>
      </c>
      <c r="G34" s="176">
        <f>+LDFRD2</f>
        <v>0</v>
      </c>
      <c r="H34" s="137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</sheetData>
  <sheetProtection password="CF17" sheet="1" objects="1" scenarios="1"/>
  <mergeCells count="3">
    <mergeCell ref="A1:G1"/>
    <mergeCell ref="A2:G2"/>
    <mergeCell ref="A3:G3"/>
  </mergeCells>
  <conditionalFormatting sqref="A9:G9">
    <cfRule type="expression" priority="1" dxfId="0" stopIfTrue="1">
      <formula>$G$9&lt;$H$9</formula>
    </cfRule>
    <cfRule type="expression" priority="2" dxfId="1" stopIfTrue="1">
      <formula>$G$9&gt;=$H$9</formula>
    </cfRule>
  </conditionalFormatting>
  <printOptions horizontalCentered="1"/>
  <pageMargins left="1.1811023622047245" right="0.6692913385826772" top="0.9448818897637796" bottom="0.5118110236220472" header="0.5118110236220472" footer="0.5118110236220472"/>
  <pageSetup fitToHeight="1" fitToWidth="1" horizontalDpi="600" verticalDpi="600" orientation="portrait" paperSize="9" scale="96" r:id="rId2"/>
  <headerFooter alignWithMargins="0">
    <oddHeader>&amp;L            SEZIONE DELL'AGRICOLTURA&amp;CUPA/DF&amp;R&amp;D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J95"/>
  <sheetViews>
    <sheetView zoomScale="75" zoomScaleNormal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E1" sqref="E1"/>
    </sheetView>
  </sheetViews>
  <sheetFormatPr defaultColWidth="9.140625" defaultRowHeight="12.75"/>
  <cols>
    <col min="1" max="1" width="1.7109375" style="0" customWidth="1"/>
    <col min="2" max="2" width="50.57421875" style="4" customWidth="1"/>
    <col min="3" max="3" width="3.421875" style="0" customWidth="1"/>
    <col min="4" max="4" width="6.8515625" style="0" customWidth="1"/>
    <col min="7" max="10" width="9.140625" style="0" hidden="1" customWidth="1"/>
  </cols>
  <sheetData>
    <row r="1" ht="30" customHeight="1">
      <c r="B1" s="5" t="s">
        <v>53</v>
      </c>
    </row>
    <row r="2" spans="2:6" ht="12.75">
      <c r="B2" s="119"/>
      <c r="C2" s="123"/>
      <c r="D2" s="123"/>
      <c r="E2" s="123"/>
      <c r="F2" s="123"/>
    </row>
    <row r="3" spans="2:6" ht="15">
      <c r="B3" s="124"/>
      <c r="C3" s="121"/>
      <c r="D3" s="121"/>
      <c r="E3" s="123" t="str">
        <f>"Dati dell'anno "&amp;+dat1</f>
        <v>Dati dell'anno </v>
      </c>
      <c r="F3" s="123"/>
    </row>
    <row r="4" spans="2:6" ht="12.75">
      <c r="B4" s="119" t="str">
        <f>"Azienda: "&amp;+Azi1</f>
        <v>Azienda: </v>
      </c>
      <c r="C4" s="123"/>
      <c r="D4" s="123"/>
      <c r="E4" s="123"/>
      <c r="F4" s="123"/>
    </row>
    <row r="5" spans="2:6" ht="13.5" thickBot="1">
      <c r="B5" s="119"/>
      <c r="C5" s="123"/>
      <c r="D5" s="123"/>
      <c r="E5" s="123"/>
      <c r="F5" s="123"/>
    </row>
    <row r="6" spans="2:6" ht="54.75" thickBot="1">
      <c r="B6" s="11"/>
      <c r="C6" s="12" t="s">
        <v>58</v>
      </c>
      <c r="D6" s="12" t="s">
        <v>57</v>
      </c>
      <c r="E6" s="13" t="s">
        <v>55</v>
      </c>
      <c r="F6" s="14" t="s">
        <v>56</v>
      </c>
    </row>
    <row r="7" spans="2:10" ht="19.5" customHeight="1" thickBot="1">
      <c r="B7" s="18" t="s">
        <v>0</v>
      </c>
      <c r="C7" s="19"/>
      <c r="D7" s="20"/>
      <c r="E7" s="21">
        <f>SUBTOTAL(9,E8:E20)</f>
        <v>0</v>
      </c>
      <c r="F7" s="22">
        <f>SUBTOTAL(9,F8:F20)</f>
        <v>0</v>
      </c>
      <c r="G7" t="s">
        <v>50</v>
      </c>
      <c r="H7" t="s">
        <v>51</v>
      </c>
      <c r="I7" t="s">
        <v>52</v>
      </c>
      <c r="J7" t="s">
        <v>49</v>
      </c>
    </row>
    <row r="8" spans="2:6" s="3" customFormat="1" ht="19.5" customHeight="1">
      <c r="B8" s="48" t="s">
        <v>1</v>
      </c>
      <c r="C8" s="15"/>
      <c r="D8" s="16"/>
      <c r="E8" s="17">
        <f>SUBTOTAL(9,E9:E12)</f>
        <v>0</v>
      </c>
      <c r="F8" s="49">
        <f>SUBTOTAL(9,F9:F12)</f>
        <v>0</v>
      </c>
    </row>
    <row r="9" spans="2:10" ht="24.75" customHeight="1">
      <c r="B9" s="50" t="s">
        <v>2</v>
      </c>
      <c r="C9" s="8" t="s">
        <v>50</v>
      </c>
      <c r="D9" s="9">
        <v>1</v>
      </c>
      <c r="E9" s="41"/>
      <c r="F9" s="51">
        <f>E9*D9</f>
        <v>0</v>
      </c>
      <c r="G9">
        <f aca="true" t="shared" si="0" ref="G9:G29">IF($C9=G$7,$F9,0)</f>
        <v>0</v>
      </c>
      <c r="H9">
        <f aca="true" t="shared" si="1" ref="H9:J28">IF($C9=H$7,$F9,0)</f>
        <v>0</v>
      </c>
      <c r="I9">
        <f t="shared" si="1"/>
        <v>0</v>
      </c>
      <c r="J9">
        <f t="shared" si="1"/>
        <v>0</v>
      </c>
    </row>
    <row r="10" spans="2:10" ht="24.75" customHeight="1">
      <c r="B10" s="50" t="s">
        <v>3</v>
      </c>
      <c r="C10" s="8" t="s">
        <v>49</v>
      </c>
      <c r="D10" s="9">
        <v>0.6</v>
      </c>
      <c r="E10" s="41"/>
      <c r="F10" s="51">
        <f aca="true" t="shared" si="2" ref="F10:F64">E10*D10</f>
        <v>0</v>
      </c>
      <c r="G10">
        <f t="shared" si="0"/>
        <v>0</v>
      </c>
      <c r="H10">
        <f t="shared" si="1"/>
        <v>0</v>
      </c>
      <c r="I10">
        <f t="shared" si="1"/>
        <v>0</v>
      </c>
      <c r="J10">
        <f t="shared" si="1"/>
        <v>0</v>
      </c>
    </row>
    <row r="11" spans="2:10" ht="24.75" customHeight="1">
      <c r="B11" s="50" t="s">
        <v>4</v>
      </c>
      <c r="C11" s="8" t="s">
        <v>49</v>
      </c>
      <c r="D11" s="9">
        <v>0.4</v>
      </c>
      <c r="E11" s="41"/>
      <c r="F11" s="51">
        <f t="shared" si="2"/>
        <v>0</v>
      </c>
      <c r="G11">
        <f t="shared" si="0"/>
        <v>0</v>
      </c>
      <c r="H11">
        <f t="shared" si="1"/>
        <v>0</v>
      </c>
      <c r="I11">
        <f t="shared" si="1"/>
        <v>0</v>
      </c>
      <c r="J11">
        <f t="shared" si="1"/>
        <v>0</v>
      </c>
    </row>
    <row r="12" spans="2:10" ht="24.75" customHeight="1">
      <c r="B12" s="50" t="s">
        <v>5</v>
      </c>
      <c r="C12" s="8" t="s">
        <v>49</v>
      </c>
      <c r="D12" s="9">
        <v>0.25</v>
      </c>
      <c r="E12" s="41"/>
      <c r="F12" s="51">
        <f t="shared" si="2"/>
        <v>0</v>
      </c>
      <c r="G12">
        <f t="shared" si="0"/>
        <v>0</v>
      </c>
      <c r="H12">
        <f t="shared" si="1"/>
        <v>0</v>
      </c>
      <c r="I12">
        <f t="shared" si="1"/>
        <v>0</v>
      </c>
      <c r="J12">
        <f t="shared" si="1"/>
        <v>0</v>
      </c>
    </row>
    <row r="13" spans="2:10" s="2" customFormat="1" ht="24.75" customHeight="1">
      <c r="B13" s="52" t="s">
        <v>6</v>
      </c>
      <c r="C13" s="8"/>
      <c r="D13" s="6"/>
      <c r="E13" s="7">
        <f>SUBTOTAL(9,E14:E15)</f>
        <v>0</v>
      </c>
      <c r="F13" s="53">
        <f>SUBTOTAL(9,F14:F15)</f>
        <v>0</v>
      </c>
      <c r="G13">
        <f t="shared" si="0"/>
        <v>0</v>
      </c>
      <c r="H13">
        <f t="shared" si="1"/>
        <v>0</v>
      </c>
      <c r="I13">
        <f t="shared" si="1"/>
        <v>0</v>
      </c>
      <c r="J13">
        <f t="shared" si="1"/>
        <v>0</v>
      </c>
    </row>
    <row r="14" spans="2:10" ht="24.75" customHeight="1">
      <c r="B14" s="50" t="s">
        <v>124</v>
      </c>
      <c r="C14" s="8" t="s">
        <v>49</v>
      </c>
      <c r="D14" s="9">
        <v>0.8</v>
      </c>
      <c r="E14" s="41"/>
      <c r="F14" s="51">
        <f t="shared" si="2"/>
        <v>0</v>
      </c>
      <c r="G14">
        <f t="shared" si="0"/>
        <v>0</v>
      </c>
      <c r="H14">
        <f t="shared" si="1"/>
        <v>0</v>
      </c>
      <c r="I14">
        <f t="shared" si="1"/>
        <v>0</v>
      </c>
      <c r="J14">
        <f t="shared" si="1"/>
        <v>0</v>
      </c>
    </row>
    <row r="15" spans="2:10" ht="24.75" customHeight="1">
      <c r="B15" s="50" t="s">
        <v>125</v>
      </c>
      <c r="C15" s="8" t="s">
        <v>49</v>
      </c>
      <c r="D15" s="9">
        <v>0.17</v>
      </c>
      <c r="E15" s="41"/>
      <c r="F15" s="51">
        <f t="shared" si="2"/>
        <v>0</v>
      </c>
      <c r="G15">
        <f t="shared" si="0"/>
        <v>0</v>
      </c>
      <c r="H15">
        <f t="shared" si="1"/>
        <v>0</v>
      </c>
      <c r="I15">
        <f t="shared" si="1"/>
        <v>0</v>
      </c>
      <c r="J15">
        <f t="shared" si="1"/>
        <v>0</v>
      </c>
    </row>
    <row r="16" spans="2:10" s="2" customFormat="1" ht="24.75" customHeight="1">
      <c r="B16" s="52" t="s">
        <v>7</v>
      </c>
      <c r="C16" s="8"/>
      <c r="D16" s="6"/>
      <c r="E16" s="7">
        <f>SUBTOTAL(9,E17:E18)</f>
        <v>0</v>
      </c>
      <c r="F16" s="53">
        <f>SUBTOTAL(9,F17:F18)</f>
        <v>0</v>
      </c>
      <c r="G16">
        <f t="shared" si="0"/>
        <v>0</v>
      </c>
      <c r="H16">
        <f t="shared" si="1"/>
        <v>0</v>
      </c>
      <c r="I16">
        <f t="shared" si="1"/>
        <v>0</v>
      </c>
      <c r="J16">
        <f t="shared" si="1"/>
        <v>0</v>
      </c>
    </row>
    <row r="17" spans="2:10" ht="24.75" customHeight="1">
      <c r="B17" s="50" t="s">
        <v>8</v>
      </c>
      <c r="C17" s="8" t="s">
        <v>49</v>
      </c>
      <c r="D17" s="9">
        <v>0.4</v>
      </c>
      <c r="E17" s="41"/>
      <c r="F17" s="51">
        <f t="shared" si="2"/>
        <v>0</v>
      </c>
      <c r="G17">
        <f t="shared" si="0"/>
        <v>0</v>
      </c>
      <c r="H17">
        <f t="shared" si="1"/>
        <v>0</v>
      </c>
      <c r="I17">
        <f t="shared" si="1"/>
        <v>0</v>
      </c>
      <c r="J17">
        <f t="shared" si="1"/>
        <v>0</v>
      </c>
    </row>
    <row r="18" spans="2:10" ht="24.75" customHeight="1">
      <c r="B18" s="50" t="s">
        <v>9</v>
      </c>
      <c r="C18" s="8" t="s">
        <v>49</v>
      </c>
      <c r="D18" s="9">
        <v>0.08</v>
      </c>
      <c r="E18" s="41"/>
      <c r="F18" s="51">
        <f t="shared" si="2"/>
        <v>0</v>
      </c>
      <c r="G18">
        <f t="shared" si="0"/>
        <v>0</v>
      </c>
      <c r="H18">
        <f t="shared" si="1"/>
        <v>0</v>
      </c>
      <c r="I18">
        <f t="shared" si="1"/>
        <v>0</v>
      </c>
      <c r="J18">
        <f t="shared" si="1"/>
        <v>0</v>
      </c>
    </row>
    <row r="19" spans="2:10" s="2" customFormat="1" ht="24.75" customHeight="1">
      <c r="B19" s="52" t="s">
        <v>10</v>
      </c>
      <c r="C19" s="8" t="s">
        <v>49</v>
      </c>
      <c r="D19" s="6"/>
      <c r="E19" s="7">
        <f>SUBTOTAL(9,E20:E21)</f>
        <v>0</v>
      </c>
      <c r="F19" s="53">
        <f>SUBTOTAL(9,F20:F21)</f>
        <v>0</v>
      </c>
      <c r="G19">
        <f t="shared" si="0"/>
        <v>0</v>
      </c>
      <c r="H19">
        <f t="shared" si="1"/>
        <v>0</v>
      </c>
      <c r="I19">
        <f t="shared" si="1"/>
        <v>0</v>
      </c>
      <c r="J19">
        <f t="shared" si="1"/>
        <v>0</v>
      </c>
    </row>
    <row r="20" spans="2:10" ht="24.75" customHeight="1" thickBot="1">
      <c r="B20" s="54" t="s">
        <v>11</v>
      </c>
      <c r="C20" s="23" t="s">
        <v>49</v>
      </c>
      <c r="D20" s="24">
        <v>0.1</v>
      </c>
      <c r="E20" s="42"/>
      <c r="F20" s="55">
        <f t="shared" si="2"/>
        <v>0</v>
      </c>
      <c r="G20">
        <f t="shared" si="0"/>
        <v>0</v>
      </c>
      <c r="H20">
        <f t="shared" si="1"/>
        <v>0</v>
      </c>
      <c r="I20">
        <f t="shared" si="1"/>
        <v>0</v>
      </c>
      <c r="J20">
        <f t="shared" si="1"/>
        <v>0</v>
      </c>
    </row>
    <row r="21" spans="2:10" s="1" customFormat="1" ht="24.75" customHeight="1" thickBot="1">
      <c r="B21" s="18" t="s">
        <v>12</v>
      </c>
      <c r="C21" s="28"/>
      <c r="D21" s="20"/>
      <c r="E21" s="21">
        <f>SUBTOTAL(9,E22:E27)</f>
        <v>0</v>
      </c>
      <c r="F21" s="22">
        <f>SUBTOTAL(9,F22:F27)</f>
        <v>0</v>
      </c>
      <c r="G21">
        <f t="shared" si="0"/>
        <v>0</v>
      </c>
      <c r="H21">
        <f t="shared" si="1"/>
        <v>0</v>
      </c>
      <c r="I21">
        <f t="shared" si="1"/>
        <v>0</v>
      </c>
      <c r="J21">
        <f t="shared" si="1"/>
        <v>0</v>
      </c>
    </row>
    <row r="22" spans="2:10" ht="24.75" customHeight="1">
      <c r="B22" s="56" t="s">
        <v>126</v>
      </c>
      <c r="C22" s="25" t="s">
        <v>49</v>
      </c>
      <c r="D22" s="26">
        <v>1</v>
      </c>
      <c r="E22" s="43"/>
      <c r="F22" s="57">
        <f t="shared" si="2"/>
        <v>0</v>
      </c>
      <c r="G22">
        <f t="shared" si="0"/>
        <v>0</v>
      </c>
      <c r="H22">
        <f t="shared" si="1"/>
        <v>0</v>
      </c>
      <c r="I22">
        <f t="shared" si="1"/>
        <v>0</v>
      </c>
      <c r="J22">
        <f t="shared" si="1"/>
        <v>0</v>
      </c>
    </row>
    <row r="23" spans="2:10" ht="24.75" customHeight="1">
      <c r="B23" s="50" t="s">
        <v>13</v>
      </c>
      <c r="C23" s="8" t="s">
        <v>49</v>
      </c>
      <c r="D23" s="9">
        <v>0</v>
      </c>
      <c r="E23" s="41"/>
      <c r="F23" s="51">
        <f t="shared" si="2"/>
        <v>0</v>
      </c>
      <c r="G23">
        <f t="shared" si="0"/>
        <v>0</v>
      </c>
      <c r="H23">
        <f t="shared" si="1"/>
        <v>0</v>
      </c>
      <c r="I23">
        <f t="shared" si="1"/>
        <v>0</v>
      </c>
      <c r="J23">
        <f t="shared" si="1"/>
        <v>0</v>
      </c>
    </row>
    <row r="24" spans="2:10" ht="24.75" customHeight="1">
      <c r="B24" s="50" t="s">
        <v>14</v>
      </c>
      <c r="C24" s="8" t="s">
        <v>49</v>
      </c>
      <c r="D24" s="9">
        <v>0.7</v>
      </c>
      <c r="E24" s="41"/>
      <c r="F24" s="51">
        <f t="shared" si="2"/>
        <v>0</v>
      </c>
      <c r="G24">
        <f t="shared" si="0"/>
        <v>0</v>
      </c>
      <c r="H24">
        <f t="shared" si="1"/>
        <v>0</v>
      </c>
      <c r="I24">
        <f t="shared" si="1"/>
        <v>0</v>
      </c>
      <c r="J24">
        <f t="shared" si="1"/>
        <v>0</v>
      </c>
    </row>
    <row r="25" spans="2:10" ht="24.75" customHeight="1">
      <c r="B25" s="50" t="s">
        <v>15</v>
      </c>
      <c r="C25" s="8" t="s">
        <v>49</v>
      </c>
      <c r="D25" s="9">
        <v>0.5</v>
      </c>
      <c r="E25" s="41"/>
      <c r="F25" s="51">
        <f t="shared" si="2"/>
        <v>0</v>
      </c>
      <c r="G25">
        <f t="shared" si="0"/>
        <v>0</v>
      </c>
      <c r="H25">
        <f t="shared" si="1"/>
        <v>0</v>
      </c>
      <c r="I25">
        <f t="shared" si="1"/>
        <v>0</v>
      </c>
      <c r="J25">
        <f t="shared" si="1"/>
        <v>0</v>
      </c>
    </row>
    <row r="26" spans="2:10" ht="24.75" customHeight="1">
      <c r="B26" s="50" t="s">
        <v>16</v>
      </c>
      <c r="C26" s="8" t="s">
        <v>49</v>
      </c>
      <c r="D26" s="9">
        <v>0.4</v>
      </c>
      <c r="E26" s="41"/>
      <c r="F26" s="51">
        <f t="shared" si="2"/>
        <v>0</v>
      </c>
      <c r="G26">
        <f t="shared" si="0"/>
        <v>0</v>
      </c>
      <c r="H26">
        <f t="shared" si="1"/>
        <v>0</v>
      </c>
      <c r="I26">
        <f t="shared" si="1"/>
        <v>0</v>
      </c>
      <c r="J26">
        <f t="shared" si="1"/>
        <v>0</v>
      </c>
    </row>
    <row r="27" spans="2:10" ht="24.75" customHeight="1" thickBot="1">
      <c r="B27" s="54" t="s">
        <v>17</v>
      </c>
      <c r="C27" s="23" t="s">
        <v>49</v>
      </c>
      <c r="D27" s="24">
        <v>0.25</v>
      </c>
      <c r="E27" s="42"/>
      <c r="F27" s="55">
        <f t="shared" si="2"/>
        <v>0</v>
      </c>
      <c r="G27">
        <f t="shared" si="0"/>
        <v>0</v>
      </c>
      <c r="H27">
        <f t="shared" si="1"/>
        <v>0</v>
      </c>
      <c r="I27">
        <f t="shared" si="1"/>
        <v>0</v>
      </c>
      <c r="J27">
        <f t="shared" si="1"/>
        <v>0</v>
      </c>
    </row>
    <row r="28" spans="2:10" s="1" customFormat="1" ht="24.75" customHeight="1" thickBot="1">
      <c r="B28" s="18" t="s">
        <v>18</v>
      </c>
      <c r="C28" s="28"/>
      <c r="D28" s="20"/>
      <c r="E28" s="21">
        <f>SUBTOTAL(9,E29:E32)</f>
        <v>0</v>
      </c>
      <c r="F28" s="22">
        <f>SUBTOTAL(9,F29:F32)</f>
        <v>0</v>
      </c>
      <c r="G28">
        <f t="shared" si="0"/>
        <v>0</v>
      </c>
      <c r="H28">
        <f t="shared" si="1"/>
        <v>0</v>
      </c>
      <c r="I28">
        <f t="shared" si="1"/>
        <v>0</v>
      </c>
      <c r="J28">
        <f t="shared" si="1"/>
        <v>0</v>
      </c>
    </row>
    <row r="29" spans="2:10" ht="24.75" customHeight="1">
      <c r="B29" s="56" t="s">
        <v>19</v>
      </c>
      <c r="C29" s="25" t="s">
        <v>50</v>
      </c>
      <c r="D29" s="26">
        <v>0.25</v>
      </c>
      <c r="E29" s="43"/>
      <c r="F29" s="57">
        <f t="shared" si="2"/>
        <v>0</v>
      </c>
      <c r="G29">
        <f t="shared" si="0"/>
        <v>0</v>
      </c>
      <c r="H29">
        <f>IF($C29=H$7,$F29,0)</f>
        <v>0</v>
      </c>
      <c r="I29">
        <f>IF($C29=I$7,$F29,0)</f>
        <v>0</v>
      </c>
      <c r="J29">
        <f>IF($C29=J$7,$F29,0)</f>
        <v>0</v>
      </c>
    </row>
    <row r="30" spans="2:10" ht="24.75" customHeight="1">
      <c r="B30" s="50" t="s">
        <v>20</v>
      </c>
      <c r="C30" s="8" t="s">
        <v>49</v>
      </c>
      <c r="D30" s="9">
        <v>0.17</v>
      </c>
      <c r="E30" s="41"/>
      <c r="F30" s="51">
        <f t="shared" si="2"/>
        <v>0</v>
      </c>
      <c r="G30">
        <f aca="true" t="shared" si="3" ref="G30:J64">IF($C30=G$7,$F30,0)</f>
        <v>0</v>
      </c>
      <c r="H30">
        <f t="shared" si="3"/>
        <v>0</v>
      </c>
      <c r="I30">
        <f t="shared" si="3"/>
        <v>0</v>
      </c>
      <c r="J30">
        <f t="shared" si="3"/>
        <v>0</v>
      </c>
    </row>
    <row r="31" spans="2:10" ht="24.75" customHeight="1">
      <c r="B31" s="54" t="s">
        <v>21</v>
      </c>
      <c r="C31" s="23" t="s">
        <v>49</v>
      </c>
      <c r="D31" s="24">
        <v>0</v>
      </c>
      <c r="E31" s="42"/>
      <c r="F31" s="55">
        <f>E31*D31</f>
        <v>0</v>
      </c>
      <c r="G31">
        <f t="shared" si="3"/>
        <v>0</v>
      </c>
      <c r="H31">
        <f t="shared" si="3"/>
        <v>0</v>
      </c>
      <c r="I31">
        <f t="shared" si="3"/>
        <v>0</v>
      </c>
      <c r="J31">
        <f t="shared" si="3"/>
        <v>0</v>
      </c>
    </row>
    <row r="32" spans="2:10" ht="24.75" customHeight="1" thickBot="1">
      <c r="B32" s="54" t="s">
        <v>127</v>
      </c>
      <c r="C32" s="23" t="s">
        <v>49</v>
      </c>
      <c r="D32" s="24">
        <v>0.03</v>
      </c>
      <c r="E32" s="42"/>
      <c r="F32" s="55">
        <f t="shared" si="2"/>
        <v>0</v>
      </c>
      <c r="G32">
        <f t="shared" si="3"/>
        <v>0</v>
      </c>
      <c r="H32">
        <f t="shared" si="3"/>
        <v>0</v>
      </c>
      <c r="I32">
        <f t="shared" si="3"/>
        <v>0</v>
      </c>
      <c r="J32">
        <f t="shared" si="3"/>
        <v>0</v>
      </c>
    </row>
    <row r="33" spans="2:10" s="1" customFormat="1" ht="24.75" customHeight="1" thickBot="1">
      <c r="B33" s="18" t="s">
        <v>22</v>
      </c>
      <c r="C33" s="28"/>
      <c r="D33" s="20"/>
      <c r="E33" s="21">
        <f>SUBTOTAL(9,E34:E37)</f>
        <v>0</v>
      </c>
      <c r="F33" s="22">
        <f>SUBTOTAL(9,F34:F37)</f>
        <v>0</v>
      </c>
      <c r="G33">
        <f t="shared" si="3"/>
        <v>0</v>
      </c>
      <c r="H33">
        <f t="shared" si="3"/>
        <v>0</v>
      </c>
      <c r="I33">
        <f t="shared" si="3"/>
        <v>0</v>
      </c>
      <c r="J33">
        <f t="shared" si="3"/>
        <v>0</v>
      </c>
    </row>
    <row r="34" spans="2:10" ht="24.75" customHeight="1">
      <c r="B34" s="56" t="s">
        <v>23</v>
      </c>
      <c r="C34" s="25" t="s">
        <v>50</v>
      </c>
      <c r="D34" s="26">
        <v>0.2</v>
      </c>
      <c r="E34" s="43"/>
      <c r="F34" s="57">
        <f t="shared" si="2"/>
        <v>0</v>
      </c>
      <c r="G34">
        <f t="shared" si="3"/>
        <v>0</v>
      </c>
      <c r="H34">
        <f t="shared" si="3"/>
        <v>0</v>
      </c>
      <c r="I34">
        <f t="shared" si="3"/>
        <v>0</v>
      </c>
      <c r="J34">
        <f t="shared" si="3"/>
        <v>0</v>
      </c>
    </row>
    <row r="35" spans="2:10" ht="24.75" customHeight="1">
      <c r="B35" s="50" t="s">
        <v>24</v>
      </c>
      <c r="C35" s="8" t="s">
        <v>49</v>
      </c>
      <c r="D35" s="9">
        <v>0.17</v>
      </c>
      <c r="E35" s="41"/>
      <c r="F35" s="51">
        <f t="shared" si="2"/>
        <v>0</v>
      </c>
      <c r="G35">
        <f t="shared" si="3"/>
        <v>0</v>
      </c>
      <c r="H35">
        <f t="shared" si="3"/>
        <v>0</v>
      </c>
      <c r="I35">
        <f t="shared" si="3"/>
        <v>0</v>
      </c>
      <c r="J35">
        <f t="shared" si="3"/>
        <v>0</v>
      </c>
    </row>
    <row r="36" spans="2:10" ht="24.75" customHeight="1">
      <c r="B36" s="54" t="s">
        <v>25</v>
      </c>
      <c r="C36" s="23" t="s">
        <v>49</v>
      </c>
      <c r="D36" s="24">
        <v>0</v>
      </c>
      <c r="E36" s="42"/>
      <c r="F36" s="55">
        <f>E36*D36</f>
        <v>0</v>
      </c>
      <c r="G36">
        <f t="shared" si="3"/>
        <v>0</v>
      </c>
      <c r="H36">
        <f t="shared" si="3"/>
        <v>0</v>
      </c>
      <c r="I36">
        <f t="shared" si="3"/>
        <v>0</v>
      </c>
      <c r="J36">
        <f t="shared" si="3"/>
        <v>0</v>
      </c>
    </row>
    <row r="37" spans="2:10" ht="24.75" customHeight="1" thickBot="1">
      <c r="B37" s="54" t="s">
        <v>128</v>
      </c>
      <c r="C37" s="23" t="s">
        <v>49</v>
      </c>
      <c r="D37" s="24">
        <v>0.085</v>
      </c>
      <c r="E37" s="42"/>
      <c r="F37" s="55">
        <f t="shared" si="2"/>
        <v>0</v>
      </c>
      <c r="G37">
        <f t="shared" si="3"/>
        <v>0</v>
      </c>
      <c r="H37">
        <f t="shared" si="3"/>
        <v>0</v>
      </c>
      <c r="I37">
        <f t="shared" si="3"/>
        <v>0</v>
      </c>
      <c r="J37">
        <f t="shared" si="3"/>
        <v>0</v>
      </c>
    </row>
    <row r="38" spans="2:10" ht="24.75" customHeight="1" thickBot="1">
      <c r="B38" s="29" t="s">
        <v>26</v>
      </c>
      <c r="C38" s="28"/>
      <c r="D38" s="20"/>
      <c r="E38" s="21">
        <f>SUBTOTAL(9,E39:E46)</f>
        <v>0</v>
      </c>
      <c r="F38" s="22">
        <f>SUBTOTAL(9,F39:F46)</f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</row>
    <row r="39" spans="2:10" ht="24.75" customHeight="1">
      <c r="B39" s="56" t="s">
        <v>27</v>
      </c>
      <c r="C39" s="25" t="s">
        <v>49</v>
      </c>
      <c r="D39" s="26">
        <v>0.8</v>
      </c>
      <c r="E39" s="43"/>
      <c r="F39" s="57">
        <f t="shared" si="2"/>
        <v>0</v>
      </c>
      <c r="G39">
        <f t="shared" si="3"/>
        <v>0</v>
      </c>
      <c r="H39">
        <f t="shared" si="3"/>
        <v>0</v>
      </c>
      <c r="I39">
        <f t="shared" si="3"/>
        <v>0</v>
      </c>
      <c r="J39">
        <f t="shared" si="3"/>
        <v>0</v>
      </c>
    </row>
    <row r="40" spans="2:10" ht="24.75" customHeight="1">
      <c r="B40" s="50" t="s">
        <v>28</v>
      </c>
      <c r="C40" s="8" t="s">
        <v>49</v>
      </c>
      <c r="D40" s="9">
        <v>0.4</v>
      </c>
      <c r="E40" s="41"/>
      <c r="F40" s="51">
        <f t="shared" si="2"/>
        <v>0</v>
      </c>
      <c r="G40">
        <f t="shared" si="3"/>
        <v>0</v>
      </c>
      <c r="H40">
        <f t="shared" si="3"/>
        <v>0</v>
      </c>
      <c r="I40">
        <f t="shared" si="3"/>
        <v>0</v>
      </c>
      <c r="J40">
        <f t="shared" si="3"/>
        <v>0</v>
      </c>
    </row>
    <row r="41" spans="2:10" ht="24.75" customHeight="1">
      <c r="B41" s="50" t="s">
        <v>29</v>
      </c>
      <c r="C41" s="8" t="s">
        <v>49</v>
      </c>
      <c r="D41" s="9">
        <v>0.1</v>
      </c>
      <c r="E41" s="41"/>
      <c r="F41" s="51">
        <f t="shared" si="2"/>
        <v>0</v>
      </c>
      <c r="G41">
        <f t="shared" si="3"/>
        <v>0</v>
      </c>
      <c r="H41">
        <f t="shared" si="3"/>
        <v>0</v>
      </c>
      <c r="I41">
        <f t="shared" si="3"/>
        <v>0</v>
      </c>
      <c r="J41">
        <f t="shared" si="3"/>
        <v>0</v>
      </c>
    </row>
    <row r="42" spans="2:10" ht="24.75" customHeight="1">
      <c r="B42" s="50" t="s">
        <v>30</v>
      </c>
      <c r="C42" s="8" t="s">
        <v>49</v>
      </c>
      <c r="D42" s="9">
        <v>0.2</v>
      </c>
      <c r="E42" s="41"/>
      <c r="F42" s="51">
        <f t="shared" si="2"/>
        <v>0</v>
      </c>
      <c r="G42">
        <f t="shared" si="3"/>
        <v>0</v>
      </c>
      <c r="H42">
        <f t="shared" si="3"/>
        <v>0</v>
      </c>
      <c r="I42">
        <f t="shared" si="3"/>
        <v>0</v>
      </c>
      <c r="J42">
        <f t="shared" si="3"/>
        <v>0</v>
      </c>
    </row>
    <row r="43" spans="2:10" ht="24.75" customHeight="1">
      <c r="B43" s="50" t="s">
        <v>31</v>
      </c>
      <c r="C43" s="8" t="s">
        <v>49</v>
      </c>
      <c r="D43" s="9">
        <v>0.17</v>
      </c>
      <c r="E43" s="41"/>
      <c r="F43" s="51">
        <f t="shared" si="2"/>
        <v>0</v>
      </c>
      <c r="G43">
        <f t="shared" si="3"/>
        <v>0</v>
      </c>
      <c r="H43">
        <f t="shared" si="3"/>
        <v>0</v>
      </c>
      <c r="I43">
        <f t="shared" si="3"/>
        <v>0</v>
      </c>
      <c r="J43">
        <f t="shared" si="3"/>
        <v>0</v>
      </c>
    </row>
    <row r="44" spans="2:10" ht="24.75" customHeight="1">
      <c r="B44" s="50" t="s">
        <v>32</v>
      </c>
      <c r="C44" s="8" t="s">
        <v>49</v>
      </c>
      <c r="D44" s="9">
        <v>0.11</v>
      </c>
      <c r="E44" s="41"/>
      <c r="F44" s="51">
        <f t="shared" si="2"/>
        <v>0</v>
      </c>
      <c r="G44">
        <f t="shared" si="3"/>
        <v>0</v>
      </c>
      <c r="H44">
        <f t="shared" si="3"/>
        <v>0</v>
      </c>
      <c r="I44">
        <f t="shared" si="3"/>
        <v>0</v>
      </c>
      <c r="J44">
        <f t="shared" si="3"/>
        <v>0</v>
      </c>
    </row>
    <row r="45" spans="2:10" ht="24.75" customHeight="1">
      <c r="B45" s="50" t="s">
        <v>33</v>
      </c>
      <c r="C45" s="8" t="s">
        <v>49</v>
      </c>
      <c r="D45" s="9">
        <v>0.11</v>
      </c>
      <c r="E45" s="41"/>
      <c r="F45" s="51">
        <f t="shared" si="2"/>
        <v>0</v>
      </c>
      <c r="G45">
        <f t="shared" si="3"/>
        <v>0</v>
      </c>
      <c r="H45">
        <f t="shared" si="3"/>
        <v>0</v>
      </c>
      <c r="I45">
        <f t="shared" si="3"/>
        <v>0</v>
      </c>
      <c r="J45">
        <f t="shared" si="3"/>
        <v>0</v>
      </c>
    </row>
    <row r="46" spans="2:10" ht="24.75" customHeight="1" thickBot="1">
      <c r="B46" s="54" t="s">
        <v>34</v>
      </c>
      <c r="C46" s="23" t="s">
        <v>49</v>
      </c>
      <c r="D46" s="24">
        <v>0.07</v>
      </c>
      <c r="E46" s="42"/>
      <c r="F46" s="55">
        <f t="shared" si="2"/>
        <v>0</v>
      </c>
      <c r="G46">
        <f t="shared" si="3"/>
        <v>0</v>
      </c>
      <c r="H46">
        <f t="shared" si="3"/>
        <v>0</v>
      </c>
      <c r="I46">
        <f t="shared" si="3"/>
        <v>0</v>
      </c>
      <c r="J46">
        <f t="shared" si="3"/>
        <v>0</v>
      </c>
    </row>
    <row r="47" spans="2:10" s="1" customFormat="1" ht="24.75" customHeight="1" thickBot="1">
      <c r="B47" s="18" t="s">
        <v>35</v>
      </c>
      <c r="C47" s="28"/>
      <c r="D47" s="20"/>
      <c r="E47" s="21">
        <f>SUBTOTAL(9,E48)</f>
        <v>0</v>
      </c>
      <c r="F47" s="22">
        <f>SUBTOTAL(9,F48)</f>
        <v>0</v>
      </c>
      <c r="G47">
        <f t="shared" si="3"/>
        <v>0</v>
      </c>
      <c r="H47">
        <f t="shared" si="3"/>
        <v>0</v>
      </c>
      <c r="I47">
        <f t="shared" si="3"/>
        <v>0</v>
      </c>
      <c r="J47">
        <f t="shared" si="3"/>
        <v>0</v>
      </c>
    </row>
    <row r="48" spans="2:10" ht="24.75" customHeight="1" thickBot="1">
      <c r="B48" s="58" t="s">
        <v>129</v>
      </c>
      <c r="C48" s="30" t="s">
        <v>49</v>
      </c>
      <c r="D48" s="31">
        <v>0.009</v>
      </c>
      <c r="E48" s="44"/>
      <c r="F48" s="59">
        <f t="shared" si="2"/>
        <v>0</v>
      </c>
      <c r="G48">
        <f t="shared" si="3"/>
        <v>0</v>
      </c>
      <c r="H48">
        <f t="shared" si="3"/>
        <v>0</v>
      </c>
      <c r="I48">
        <f t="shared" si="3"/>
        <v>0</v>
      </c>
      <c r="J48">
        <f t="shared" si="3"/>
        <v>0</v>
      </c>
    </row>
    <row r="49" spans="2:10" s="1" customFormat="1" ht="24.75" customHeight="1" thickBot="1">
      <c r="B49" s="18" t="s">
        <v>36</v>
      </c>
      <c r="C49" s="28"/>
      <c r="D49" s="20"/>
      <c r="E49" s="21">
        <f>SUBTOTAL(9,E50:E55)</f>
        <v>0</v>
      </c>
      <c r="F49" s="22">
        <f>SUBTOTAL(9,F50:F55)</f>
        <v>0</v>
      </c>
      <c r="G49">
        <f t="shared" si="3"/>
        <v>0</v>
      </c>
      <c r="H49">
        <f t="shared" si="3"/>
        <v>0</v>
      </c>
      <c r="I49">
        <f t="shared" si="3"/>
        <v>0</v>
      </c>
      <c r="J49">
        <f t="shared" si="3"/>
        <v>0</v>
      </c>
    </row>
    <row r="50" spans="2:10" ht="24.75" customHeight="1">
      <c r="B50" s="56" t="s">
        <v>37</v>
      </c>
      <c r="C50" s="25" t="s">
        <v>52</v>
      </c>
      <c r="D50" s="26">
        <v>0.55</v>
      </c>
      <c r="E50" s="43"/>
      <c r="F50" s="57">
        <f t="shared" si="2"/>
        <v>0</v>
      </c>
      <c r="G50">
        <f t="shared" si="3"/>
        <v>0</v>
      </c>
      <c r="H50">
        <f t="shared" si="3"/>
        <v>0</v>
      </c>
      <c r="I50">
        <f t="shared" si="3"/>
        <v>0</v>
      </c>
      <c r="J50">
        <f t="shared" si="3"/>
        <v>0</v>
      </c>
    </row>
    <row r="51" spans="2:10" ht="24.75" customHeight="1">
      <c r="B51" s="50" t="s">
        <v>38</v>
      </c>
      <c r="C51" s="8" t="s">
        <v>52</v>
      </c>
      <c r="D51" s="9">
        <v>0</v>
      </c>
      <c r="E51" s="41"/>
      <c r="F51" s="51">
        <f t="shared" si="2"/>
        <v>0</v>
      </c>
      <c r="G51">
        <f t="shared" si="3"/>
        <v>0</v>
      </c>
      <c r="H51">
        <f t="shared" si="3"/>
        <v>0</v>
      </c>
      <c r="I51">
        <f t="shared" si="3"/>
        <v>0</v>
      </c>
      <c r="J51">
        <f t="shared" si="3"/>
        <v>0</v>
      </c>
    </row>
    <row r="52" spans="2:10" ht="24.75" customHeight="1">
      <c r="B52" s="50" t="s">
        <v>39</v>
      </c>
      <c r="C52" s="8" t="s">
        <v>52</v>
      </c>
      <c r="D52" s="9">
        <v>0.26</v>
      </c>
      <c r="E52" s="41"/>
      <c r="F52" s="51">
        <f t="shared" si="2"/>
        <v>0</v>
      </c>
      <c r="G52">
        <f t="shared" si="3"/>
        <v>0</v>
      </c>
      <c r="H52">
        <f t="shared" si="3"/>
        <v>0</v>
      </c>
      <c r="I52">
        <f t="shared" si="3"/>
        <v>0</v>
      </c>
      <c r="J52">
        <f t="shared" si="3"/>
        <v>0</v>
      </c>
    </row>
    <row r="53" spans="2:10" ht="24.75" customHeight="1">
      <c r="B53" s="50" t="s">
        <v>40</v>
      </c>
      <c r="C53" s="8" t="s">
        <v>52</v>
      </c>
      <c r="D53" s="9">
        <v>0.25</v>
      </c>
      <c r="E53" s="41"/>
      <c r="F53" s="51">
        <f t="shared" si="2"/>
        <v>0</v>
      </c>
      <c r="G53">
        <f t="shared" si="3"/>
        <v>0</v>
      </c>
      <c r="H53">
        <f t="shared" si="3"/>
        <v>0</v>
      </c>
      <c r="I53">
        <f t="shared" si="3"/>
        <v>0</v>
      </c>
      <c r="J53">
        <f t="shared" si="3"/>
        <v>0</v>
      </c>
    </row>
    <row r="54" spans="2:10" ht="24.75" customHeight="1">
      <c r="B54" s="50" t="s">
        <v>41</v>
      </c>
      <c r="C54" s="8" t="s">
        <v>51</v>
      </c>
      <c r="D54" s="9">
        <v>0.06</v>
      </c>
      <c r="E54" s="41"/>
      <c r="F54" s="51">
        <f t="shared" si="2"/>
        <v>0</v>
      </c>
      <c r="G54">
        <f t="shared" si="3"/>
        <v>0</v>
      </c>
      <c r="H54">
        <f t="shared" si="3"/>
        <v>0</v>
      </c>
      <c r="I54">
        <f t="shared" si="3"/>
        <v>0</v>
      </c>
      <c r="J54">
        <f t="shared" si="3"/>
        <v>0</v>
      </c>
    </row>
    <row r="55" spans="2:10" ht="24.75" customHeight="1" thickBot="1">
      <c r="B55" s="54" t="s">
        <v>42</v>
      </c>
      <c r="C55" s="23" t="s">
        <v>51</v>
      </c>
      <c r="D55" s="24">
        <v>0.17</v>
      </c>
      <c r="E55" s="42"/>
      <c r="F55" s="55">
        <f t="shared" si="2"/>
        <v>0</v>
      </c>
      <c r="G55">
        <f t="shared" si="3"/>
        <v>0</v>
      </c>
      <c r="H55">
        <f t="shared" si="3"/>
        <v>0</v>
      </c>
      <c r="I55">
        <f t="shared" si="3"/>
        <v>0</v>
      </c>
      <c r="J55">
        <f t="shared" si="3"/>
        <v>0</v>
      </c>
    </row>
    <row r="56" spans="2:10" s="1" customFormat="1" ht="24.75" customHeight="1" thickBot="1">
      <c r="B56" s="18" t="s">
        <v>43</v>
      </c>
      <c r="C56" s="19"/>
      <c r="D56" s="20"/>
      <c r="E56" s="21">
        <f>SUBTOTAL(9,E57:E64)</f>
        <v>0</v>
      </c>
      <c r="F56" s="22">
        <f>SUBTOTAL(9,F57:F64)</f>
        <v>0</v>
      </c>
      <c r="G56">
        <f t="shared" si="3"/>
        <v>0</v>
      </c>
      <c r="H56">
        <f t="shared" si="3"/>
        <v>0</v>
      </c>
      <c r="I56">
        <f t="shared" si="3"/>
        <v>0</v>
      </c>
      <c r="J56">
        <f t="shared" si="3"/>
        <v>0</v>
      </c>
    </row>
    <row r="57" spans="2:10" ht="24.75" customHeight="1">
      <c r="B57" s="56" t="s">
        <v>44</v>
      </c>
      <c r="C57" s="25" t="s">
        <v>49</v>
      </c>
      <c r="D57" s="26">
        <v>0.01</v>
      </c>
      <c r="E57" s="43"/>
      <c r="F57" s="57">
        <f t="shared" si="2"/>
        <v>0</v>
      </c>
      <c r="G57">
        <f t="shared" si="3"/>
        <v>0</v>
      </c>
      <c r="H57">
        <f t="shared" si="3"/>
        <v>0</v>
      </c>
      <c r="I57">
        <f t="shared" si="3"/>
        <v>0</v>
      </c>
      <c r="J57">
        <f t="shared" si="3"/>
        <v>0</v>
      </c>
    </row>
    <row r="58" spans="2:10" ht="24.75" customHeight="1">
      <c r="B58" s="50" t="s">
        <v>45</v>
      </c>
      <c r="C58" s="8" t="s">
        <v>49</v>
      </c>
      <c r="D58" s="9">
        <v>0.004</v>
      </c>
      <c r="E58" s="41"/>
      <c r="F58" s="57">
        <f t="shared" si="2"/>
        <v>0</v>
      </c>
      <c r="G58">
        <f t="shared" si="3"/>
        <v>0</v>
      </c>
      <c r="H58">
        <f t="shared" si="3"/>
        <v>0</v>
      </c>
      <c r="I58">
        <f t="shared" si="3"/>
        <v>0</v>
      </c>
      <c r="J58">
        <f t="shared" si="3"/>
        <v>0</v>
      </c>
    </row>
    <row r="59" spans="2:10" ht="24.75" customHeight="1">
      <c r="B59" s="50" t="s">
        <v>46</v>
      </c>
      <c r="C59" s="8" t="s">
        <v>49</v>
      </c>
      <c r="D59" s="9">
        <v>0.004</v>
      </c>
      <c r="E59" s="41"/>
      <c r="F59" s="51">
        <f t="shared" si="2"/>
        <v>0</v>
      </c>
      <c r="G59">
        <f t="shared" si="3"/>
        <v>0</v>
      </c>
      <c r="H59">
        <f t="shared" si="3"/>
        <v>0</v>
      </c>
      <c r="I59">
        <f t="shared" si="3"/>
        <v>0</v>
      </c>
      <c r="J59">
        <f t="shared" si="3"/>
        <v>0</v>
      </c>
    </row>
    <row r="60" spans="2:10" ht="24.75" customHeight="1">
      <c r="B60" s="54" t="s">
        <v>47</v>
      </c>
      <c r="C60" s="23" t="s">
        <v>49</v>
      </c>
      <c r="D60" s="24">
        <v>0.015</v>
      </c>
      <c r="E60" s="42"/>
      <c r="F60" s="55">
        <f>E60*D60</f>
        <v>0</v>
      </c>
      <c r="G60">
        <f t="shared" si="3"/>
        <v>0</v>
      </c>
      <c r="H60">
        <f t="shared" si="3"/>
        <v>0</v>
      </c>
      <c r="I60">
        <f t="shared" si="3"/>
        <v>0</v>
      </c>
      <c r="J60">
        <f t="shared" si="3"/>
        <v>0</v>
      </c>
    </row>
    <row r="61" spans="2:10" ht="24.75" customHeight="1">
      <c r="B61" s="54" t="s">
        <v>130</v>
      </c>
      <c r="C61" s="23" t="s">
        <v>49</v>
      </c>
      <c r="D61" s="24">
        <v>0.005</v>
      </c>
      <c r="E61" s="42"/>
      <c r="F61" s="55">
        <f>E61*D61</f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</row>
    <row r="62" spans="2:10" ht="24.75" customHeight="1">
      <c r="B62" s="54" t="s">
        <v>131</v>
      </c>
      <c r="C62" s="23" t="s">
        <v>49</v>
      </c>
      <c r="D62" s="24">
        <v>0.028</v>
      </c>
      <c r="E62" s="42"/>
      <c r="F62" s="55">
        <f>E62*D62</f>
        <v>0</v>
      </c>
      <c r="G62">
        <f t="shared" si="3"/>
        <v>0</v>
      </c>
      <c r="H62">
        <f t="shared" si="3"/>
        <v>0</v>
      </c>
      <c r="I62">
        <f t="shared" si="3"/>
        <v>0</v>
      </c>
      <c r="J62">
        <f t="shared" si="3"/>
        <v>0</v>
      </c>
    </row>
    <row r="63" spans="2:10" ht="24.75" customHeight="1">
      <c r="B63" s="54" t="s">
        <v>132</v>
      </c>
      <c r="C63" s="23" t="s">
        <v>49</v>
      </c>
      <c r="D63" s="24">
        <v>0.14</v>
      </c>
      <c r="E63" s="42"/>
      <c r="F63" s="55">
        <f>E63*D63</f>
        <v>0</v>
      </c>
      <c r="G63">
        <f t="shared" si="3"/>
        <v>0</v>
      </c>
      <c r="H63">
        <f t="shared" si="3"/>
        <v>0</v>
      </c>
      <c r="I63">
        <f t="shared" si="3"/>
        <v>0</v>
      </c>
      <c r="J63">
        <f t="shared" si="3"/>
        <v>0</v>
      </c>
    </row>
    <row r="64" spans="2:10" ht="24.75" customHeight="1" thickBot="1">
      <c r="B64" s="54" t="s">
        <v>133</v>
      </c>
      <c r="C64" s="23" t="s">
        <v>49</v>
      </c>
      <c r="D64" s="24">
        <v>0.26</v>
      </c>
      <c r="E64" s="42"/>
      <c r="F64" s="55">
        <f t="shared" si="2"/>
        <v>0</v>
      </c>
      <c r="G64">
        <f t="shared" si="3"/>
        <v>0</v>
      </c>
      <c r="H64">
        <f t="shared" si="3"/>
        <v>0</v>
      </c>
      <c r="I64">
        <f t="shared" si="3"/>
        <v>0</v>
      </c>
      <c r="J64">
        <f t="shared" si="3"/>
        <v>0</v>
      </c>
    </row>
    <row r="65" spans="2:10" ht="24.75" customHeight="1" thickBot="1">
      <c r="B65" s="11" t="s">
        <v>48</v>
      </c>
      <c r="C65" s="28"/>
      <c r="D65" s="32"/>
      <c r="E65" s="32"/>
      <c r="F65" s="33"/>
      <c r="G65">
        <f>SUM(G9:G64)</f>
        <v>0</v>
      </c>
      <c r="H65">
        <f>SUM(H9:H64)</f>
        <v>0</v>
      </c>
      <c r="I65">
        <f>SUM(I9:I64)</f>
        <v>0</v>
      </c>
      <c r="J65">
        <f>SUM(J9:J64)</f>
        <v>0</v>
      </c>
    </row>
    <row r="66" ht="19.5" customHeight="1">
      <c r="C66" s="4"/>
    </row>
    <row r="67" spans="3:5" ht="12.75">
      <c r="C67" s="4"/>
      <c r="D67" s="34" t="s">
        <v>76</v>
      </c>
      <c r="E67" s="35"/>
    </row>
    <row r="68" spans="4:5" ht="12.75">
      <c r="D68" s="45" t="s">
        <v>77</v>
      </c>
      <c r="E68" s="35"/>
    </row>
    <row r="69" spans="3:5" ht="12.75" customHeight="1">
      <c r="C69" s="4"/>
      <c r="D69" s="34" t="s">
        <v>50</v>
      </c>
      <c r="E69" s="36">
        <f>+G65</f>
        <v>0</v>
      </c>
    </row>
    <row r="70" spans="3:5" ht="12.75">
      <c r="C70" s="4"/>
      <c r="D70" s="37" t="s">
        <v>51</v>
      </c>
      <c r="E70" s="38">
        <f>+H65</f>
        <v>0</v>
      </c>
    </row>
    <row r="71" spans="3:5" ht="12.75">
      <c r="C71" s="4"/>
      <c r="D71" s="37" t="s">
        <v>52</v>
      </c>
      <c r="E71" s="38">
        <f>+I65</f>
        <v>0</v>
      </c>
    </row>
    <row r="72" spans="3:5" ht="12.75">
      <c r="C72" s="4"/>
      <c r="D72" s="37" t="s">
        <v>49</v>
      </c>
      <c r="E72" s="38">
        <f>+J65</f>
        <v>0</v>
      </c>
    </row>
    <row r="73" spans="3:5" ht="12.75">
      <c r="C73" s="4"/>
      <c r="D73" s="39" t="s">
        <v>78</v>
      </c>
      <c r="E73" s="40">
        <f>SUM(E69:E72)</f>
        <v>0</v>
      </c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9" ht="12.75">
      <c r="C79" s="4"/>
    </row>
    <row r="80" ht="12.75">
      <c r="C80" s="4"/>
    </row>
    <row r="81" ht="12.75">
      <c r="C81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9" ht="12.75">
      <c r="C89" s="4"/>
    </row>
    <row r="90" ht="12.75">
      <c r="C90" s="4"/>
    </row>
    <row r="91" ht="12.75">
      <c r="C91" s="4"/>
    </row>
    <row r="94" ht="12.75">
      <c r="C94" s="4"/>
    </row>
    <row r="95" ht="12.75">
      <c r="C95" s="4"/>
    </row>
  </sheetData>
  <sheetProtection sheet="1" objects="1" scenarios="1"/>
  <printOptions/>
  <pageMargins left="0.75" right="0.75" top="1" bottom="1" header="0.5" footer="0.5"/>
  <pageSetup fitToHeight="2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1:M55"/>
  <sheetViews>
    <sheetView zoomScale="75" zoomScaleNormal="75" workbookViewId="0" topLeftCell="A1">
      <pane xSplit="13" ySplit="6" topLeftCell="N7" activePane="bottomRight" state="frozen"/>
      <selection pane="topLeft" activeCell="A1" sqref="A1"/>
      <selection pane="topRight" activeCell="V1" sqref="V1"/>
      <selection pane="bottomLeft" activeCell="A7" sqref="A7"/>
      <selection pane="bottomRight" activeCell="G12" sqref="G12"/>
    </sheetView>
  </sheetViews>
  <sheetFormatPr defaultColWidth="9.140625" defaultRowHeight="12.75"/>
  <cols>
    <col min="1" max="1" width="1.7109375" style="0" customWidth="1"/>
    <col min="2" max="2" width="50.57421875" style="4" customWidth="1"/>
    <col min="3" max="3" width="3.421875" style="0" customWidth="1"/>
    <col min="4" max="4" width="6.8515625" style="0" customWidth="1"/>
    <col min="5" max="5" width="3.8515625" style="0" customWidth="1"/>
    <col min="6" max="6" width="10.00390625" style="0" bestFit="1" customWidth="1"/>
    <col min="7" max="7" width="9.28125" style="0" customWidth="1"/>
    <col min="8" max="13" width="4.140625" style="0" hidden="1" customWidth="1"/>
  </cols>
  <sheetData>
    <row r="1" spans="2:5" ht="30" customHeight="1">
      <c r="B1" s="77" t="s">
        <v>101</v>
      </c>
      <c r="C1" s="78"/>
      <c r="D1" s="78"/>
      <c r="E1" s="78"/>
    </row>
    <row r="2" ht="12.75">
      <c r="B2"/>
    </row>
    <row r="3" spans="2:6" ht="15">
      <c r="B3" s="47"/>
      <c r="C3" s="46"/>
      <c r="D3" s="121"/>
      <c r="E3" s="121"/>
      <c r="F3" s="122" t="str">
        <f>"Dati dell'anno "&amp;+dat1</f>
        <v>Dati dell'anno </v>
      </c>
    </row>
    <row r="4" ht="12.75">
      <c r="B4" s="119" t="str">
        <f>"Azienda: "&amp;+Azi1</f>
        <v>Azienda: </v>
      </c>
    </row>
    <row r="5" ht="13.5" thickBot="1"/>
    <row r="6" spans="2:13" ht="54.75" thickBot="1">
      <c r="B6" s="11"/>
      <c r="C6" s="12" t="s">
        <v>58</v>
      </c>
      <c r="D6" s="12" t="s">
        <v>57</v>
      </c>
      <c r="E6" s="12" t="s">
        <v>98</v>
      </c>
      <c r="F6" s="13" t="s">
        <v>99</v>
      </c>
      <c r="G6" s="14" t="s">
        <v>104</v>
      </c>
      <c r="H6" t="s">
        <v>69</v>
      </c>
      <c r="I6" t="s">
        <v>70</v>
      </c>
      <c r="J6" t="s">
        <v>71</v>
      </c>
      <c r="K6" t="s">
        <v>69</v>
      </c>
      <c r="L6" t="s">
        <v>70</v>
      </c>
      <c r="M6" t="s">
        <v>71</v>
      </c>
    </row>
    <row r="7" spans="2:7" ht="19.5" customHeight="1" thickBot="1">
      <c r="B7" s="81" t="s">
        <v>79</v>
      </c>
      <c r="C7" s="82"/>
      <c r="D7" s="83"/>
      <c r="E7" s="63"/>
      <c r="F7" s="70">
        <f>SUBTOTAL(9,F8:F13)</f>
        <v>0</v>
      </c>
      <c r="G7" s="22">
        <f>SUBTOTAL(9,G8:G13)</f>
        <v>0</v>
      </c>
    </row>
    <row r="8" spans="2:13" ht="24.75" customHeight="1">
      <c r="B8" s="84" t="s">
        <v>80</v>
      </c>
      <c r="C8" s="85" t="s">
        <v>69</v>
      </c>
      <c r="D8" s="86">
        <v>0.028</v>
      </c>
      <c r="E8" s="64" t="s">
        <v>75</v>
      </c>
      <c r="F8" s="71"/>
      <c r="G8" s="51">
        <f>+F8*D8</f>
        <v>0</v>
      </c>
      <c r="H8">
        <f aca="true" t="shared" si="0" ref="H8:J13">IF($C8=H$6,$G8,0)</f>
        <v>0</v>
      </c>
      <c r="I8">
        <f t="shared" si="0"/>
        <v>0</v>
      </c>
      <c r="J8">
        <f t="shared" si="0"/>
        <v>0</v>
      </c>
      <c r="K8">
        <f aca="true" t="shared" si="1" ref="K8:M13">IF($C8=K$6,$F8,0)</f>
        <v>0</v>
      </c>
      <c r="L8">
        <f t="shared" si="1"/>
        <v>0</v>
      </c>
      <c r="M8">
        <f t="shared" si="1"/>
        <v>0</v>
      </c>
    </row>
    <row r="9" spans="2:13" ht="24.75" customHeight="1">
      <c r="B9" s="84" t="s">
        <v>81</v>
      </c>
      <c r="C9" s="85" t="s">
        <v>69</v>
      </c>
      <c r="D9" s="86">
        <v>0.028</v>
      </c>
      <c r="E9" s="64" t="s">
        <v>75</v>
      </c>
      <c r="F9" s="71"/>
      <c r="G9" s="51">
        <f aca="true" t="shared" si="2" ref="G9:G23">+F9*D9</f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2:13" ht="24.75" customHeight="1">
      <c r="B10" s="84" t="s">
        <v>82</v>
      </c>
      <c r="C10" s="85" t="s">
        <v>69</v>
      </c>
      <c r="D10" s="86">
        <v>0.028</v>
      </c>
      <c r="E10" s="64" t="s">
        <v>75</v>
      </c>
      <c r="F10" s="71"/>
      <c r="G10" s="51">
        <f t="shared" si="2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1"/>
        <v>0</v>
      </c>
      <c r="L10">
        <f t="shared" si="1"/>
        <v>0</v>
      </c>
      <c r="M10">
        <f t="shared" si="1"/>
        <v>0</v>
      </c>
    </row>
    <row r="11" spans="2:13" ht="24.75" customHeight="1">
      <c r="B11" s="84" t="s">
        <v>83</v>
      </c>
      <c r="C11" s="85" t="s">
        <v>69</v>
      </c>
      <c r="D11" s="86">
        <v>0.028</v>
      </c>
      <c r="E11" s="64" t="s">
        <v>75</v>
      </c>
      <c r="F11" s="71"/>
      <c r="G11" s="51">
        <f t="shared" si="2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1"/>
        <v>0</v>
      </c>
      <c r="L11">
        <f t="shared" si="1"/>
        <v>0</v>
      </c>
      <c r="M11">
        <f t="shared" si="1"/>
        <v>0</v>
      </c>
    </row>
    <row r="12" spans="2:13" ht="24.75" customHeight="1">
      <c r="B12" s="84" t="s">
        <v>84</v>
      </c>
      <c r="C12" s="85" t="s">
        <v>69</v>
      </c>
      <c r="D12" s="86">
        <v>0.028</v>
      </c>
      <c r="E12" s="64" t="s">
        <v>75</v>
      </c>
      <c r="F12" s="71"/>
      <c r="G12" s="51">
        <f>+F12*D12</f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1"/>
        <v>0</v>
      </c>
      <c r="L12">
        <f t="shared" si="1"/>
        <v>0</v>
      </c>
      <c r="M12">
        <f t="shared" si="1"/>
        <v>0</v>
      </c>
    </row>
    <row r="13" spans="2:13" ht="24.75" customHeight="1" thickBot="1">
      <c r="B13" s="84" t="s">
        <v>85</v>
      </c>
      <c r="C13" s="85" t="s">
        <v>69</v>
      </c>
      <c r="D13" s="86">
        <v>0.028</v>
      </c>
      <c r="E13" s="64" t="s">
        <v>75</v>
      </c>
      <c r="F13" s="71"/>
      <c r="G13" s="51">
        <f t="shared" si="2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1"/>
        <v>0</v>
      </c>
      <c r="L13">
        <f t="shared" si="1"/>
        <v>0</v>
      </c>
      <c r="M13">
        <f t="shared" si="1"/>
        <v>0</v>
      </c>
    </row>
    <row r="14" spans="2:13" s="1" customFormat="1" ht="24.75" customHeight="1" thickBot="1">
      <c r="B14" s="81" t="s">
        <v>86</v>
      </c>
      <c r="C14" s="87"/>
      <c r="D14" s="83"/>
      <c r="E14" s="63"/>
      <c r="F14" s="70">
        <f>SUBTOTAL(9,F15:F23)</f>
        <v>0</v>
      </c>
      <c r="G14" s="22">
        <f>SUBTOTAL(9,G15:G23)</f>
        <v>0</v>
      </c>
      <c r="H14"/>
      <c r="I14"/>
      <c r="J14"/>
      <c r="K14"/>
      <c r="L14"/>
      <c r="M14"/>
    </row>
    <row r="15" spans="2:7" s="2" customFormat="1" ht="24.75" customHeight="1">
      <c r="B15" s="88" t="s">
        <v>87</v>
      </c>
      <c r="C15" s="89"/>
      <c r="D15" s="90"/>
      <c r="E15" s="65" t="s">
        <v>75</v>
      </c>
      <c r="F15" s="72">
        <f>SUBTOTAL(9,F16:F17)</f>
        <v>0</v>
      </c>
      <c r="G15" s="61">
        <f>SUBTOTAL(9,G16:G17)</f>
        <v>0</v>
      </c>
    </row>
    <row r="16" spans="2:13" ht="24.75" customHeight="1">
      <c r="B16" s="91" t="s">
        <v>94</v>
      </c>
      <c r="C16" s="92" t="s">
        <v>70</v>
      </c>
      <c r="D16" s="93">
        <v>0.3</v>
      </c>
      <c r="E16" s="66" t="s">
        <v>75</v>
      </c>
      <c r="F16" s="73"/>
      <c r="G16" s="51">
        <f t="shared" si="2"/>
        <v>0</v>
      </c>
      <c r="H16">
        <f aca="true" t="shared" si="3" ref="H16:J23">IF($C16=H$6,$G16,0)</f>
        <v>0</v>
      </c>
      <c r="I16">
        <f t="shared" si="3"/>
        <v>0</v>
      </c>
      <c r="J16">
        <f t="shared" si="3"/>
        <v>0</v>
      </c>
      <c r="K16">
        <f aca="true" t="shared" si="4" ref="K16:M23">IF($C16=K$6,$F16,0)</f>
        <v>0</v>
      </c>
      <c r="L16">
        <f t="shared" si="4"/>
        <v>0</v>
      </c>
      <c r="M16">
        <f t="shared" si="4"/>
        <v>0</v>
      </c>
    </row>
    <row r="17" spans="2:13" ht="24.75" customHeight="1">
      <c r="B17" s="91" t="s">
        <v>95</v>
      </c>
      <c r="C17" s="92" t="s">
        <v>71</v>
      </c>
      <c r="D17" s="93">
        <v>1</v>
      </c>
      <c r="E17" s="66" t="s">
        <v>75</v>
      </c>
      <c r="F17" s="73"/>
      <c r="G17" s="51">
        <f t="shared" si="2"/>
        <v>0</v>
      </c>
      <c r="H17">
        <f t="shared" si="3"/>
        <v>0</v>
      </c>
      <c r="I17">
        <f t="shared" si="3"/>
        <v>0</v>
      </c>
      <c r="J17">
        <f t="shared" si="3"/>
        <v>0</v>
      </c>
      <c r="K17">
        <f t="shared" si="4"/>
        <v>0</v>
      </c>
      <c r="L17">
        <f t="shared" si="4"/>
        <v>0</v>
      </c>
      <c r="M17">
        <f t="shared" si="4"/>
        <v>0</v>
      </c>
    </row>
    <row r="18" spans="2:13" ht="24.75" customHeight="1">
      <c r="B18" s="84" t="s">
        <v>88</v>
      </c>
      <c r="C18" s="85" t="s">
        <v>70</v>
      </c>
      <c r="D18" s="86">
        <v>0.3</v>
      </c>
      <c r="E18" s="66" t="s">
        <v>75</v>
      </c>
      <c r="F18" s="71"/>
      <c r="G18" s="51">
        <f t="shared" si="2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4"/>
        <v>0</v>
      </c>
      <c r="L18">
        <f t="shared" si="4"/>
        <v>0</v>
      </c>
      <c r="M18">
        <f t="shared" si="4"/>
        <v>0</v>
      </c>
    </row>
    <row r="19" spans="2:13" ht="24.75" customHeight="1">
      <c r="B19" s="84" t="s">
        <v>91</v>
      </c>
      <c r="C19" s="85" t="s">
        <v>70</v>
      </c>
      <c r="D19" s="86">
        <v>0.3</v>
      </c>
      <c r="E19" s="66" t="s">
        <v>75</v>
      </c>
      <c r="F19" s="71"/>
      <c r="G19" s="51">
        <f t="shared" si="2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4"/>
        <v>0</v>
      </c>
      <c r="L19">
        <f t="shared" si="4"/>
        <v>0</v>
      </c>
      <c r="M19">
        <f t="shared" si="4"/>
        <v>0</v>
      </c>
    </row>
    <row r="20" spans="2:13" ht="24.75" customHeight="1">
      <c r="B20" s="84" t="s">
        <v>89</v>
      </c>
      <c r="C20" s="85" t="s">
        <v>70</v>
      </c>
      <c r="D20" s="86">
        <v>0.3</v>
      </c>
      <c r="E20" s="66" t="s">
        <v>75</v>
      </c>
      <c r="F20" s="71"/>
      <c r="G20" s="51">
        <f t="shared" si="2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4"/>
        <v>0</v>
      </c>
      <c r="L20">
        <f t="shared" si="4"/>
        <v>0</v>
      </c>
      <c r="M20">
        <f t="shared" si="4"/>
        <v>0</v>
      </c>
    </row>
    <row r="21" spans="2:13" ht="24.75" customHeight="1">
      <c r="B21" s="84" t="s">
        <v>90</v>
      </c>
      <c r="C21" s="85" t="s">
        <v>70</v>
      </c>
      <c r="D21" s="86">
        <v>0.3</v>
      </c>
      <c r="E21" s="66" t="s">
        <v>75</v>
      </c>
      <c r="F21" s="71"/>
      <c r="G21" s="51">
        <f t="shared" si="2"/>
        <v>0</v>
      </c>
      <c r="H21">
        <f t="shared" si="3"/>
        <v>0</v>
      </c>
      <c r="I21">
        <f t="shared" si="3"/>
        <v>0</v>
      </c>
      <c r="J21">
        <f t="shared" si="3"/>
        <v>0</v>
      </c>
      <c r="K21">
        <f t="shared" si="4"/>
        <v>0</v>
      </c>
      <c r="L21">
        <f t="shared" si="4"/>
        <v>0</v>
      </c>
      <c r="M21">
        <f t="shared" si="4"/>
        <v>0</v>
      </c>
    </row>
    <row r="22" spans="2:13" ht="24.75" customHeight="1">
      <c r="B22" s="94" t="s">
        <v>92</v>
      </c>
      <c r="C22" s="85" t="s">
        <v>70</v>
      </c>
      <c r="D22" s="86">
        <v>0.3</v>
      </c>
      <c r="E22" s="66" t="s">
        <v>75</v>
      </c>
      <c r="F22" s="71"/>
      <c r="G22" s="51">
        <f t="shared" si="2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4"/>
        <v>0</v>
      </c>
      <c r="L22">
        <f t="shared" si="4"/>
        <v>0</v>
      </c>
      <c r="M22">
        <f t="shared" si="4"/>
        <v>0</v>
      </c>
    </row>
    <row r="23" spans="2:13" ht="24.75" customHeight="1">
      <c r="B23" s="94" t="s">
        <v>93</v>
      </c>
      <c r="C23" s="95" t="s">
        <v>70</v>
      </c>
      <c r="D23" s="96">
        <v>0.3</v>
      </c>
      <c r="E23" s="67" t="s">
        <v>75</v>
      </c>
      <c r="F23" s="74"/>
      <c r="G23" s="55">
        <f t="shared" si="2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4"/>
        <v>0</v>
      </c>
      <c r="L23">
        <f t="shared" si="4"/>
        <v>0</v>
      </c>
      <c r="M23">
        <f t="shared" si="4"/>
        <v>0</v>
      </c>
    </row>
    <row r="24" spans="3:13" ht="19.5" customHeight="1">
      <c r="C24" s="4"/>
      <c r="H24">
        <f aca="true" t="shared" si="5" ref="H24:M24">SUM(H8:H23)</f>
        <v>0</v>
      </c>
      <c r="I24">
        <f t="shared" si="5"/>
        <v>0</v>
      </c>
      <c r="J24">
        <f t="shared" si="5"/>
        <v>0</v>
      </c>
      <c r="K24">
        <f t="shared" si="5"/>
        <v>0</v>
      </c>
      <c r="L24">
        <f t="shared" si="5"/>
        <v>0</v>
      </c>
      <c r="M24">
        <f t="shared" si="5"/>
        <v>0</v>
      </c>
    </row>
    <row r="25" spans="3:7" ht="12.75">
      <c r="C25" s="4"/>
      <c r="E25" s="64" t="s">
        <v>103</v>
      </c>
      <c r="F25" s="117"/>
      <c r="G25" s="118"/>
    </row>
    <row r="26" spans="5:7" ht="12.75">
      <c r="E26" s="116" t="s">
        <v>77</v>
      </c>
      <c r="F26" s="37"/>
      <c r="G26" s="27" t="s">
        <v>98</v>
      </c>
    </row>
    <row r="27" spans="3:7" ht="12.75" customHeight="1">
      <c r="C27" s="4"/>
      <c r="E27" s="34" t="s">
        <v>69</v>
      </c>
      <c r="F27" s="115">
        <f>+H24</f>
        <v>0</v>
      </c>
      <c r="G27" s="10">
        <f>+K24</f>
        <v>0</v>
      </c>
    </row>
    <row r="28" spans="3:7" ht="12.75">
      <c r="C28" s="4"/>
      <c r="E28" s="37" t="s">
        <v>70</v>
      </c>
      <c r="F28" s="115">
        <f>+I24</f>
        <v>0</v>
      </c>
      <c r="G28" s="10">
        <f>+L24</f>
        <v>0</v>
      </c>
    </row>
    <row r="29" spans="3:7" ht="12.75">
      <c r="C29" s="4"/>
      <c r="E29" s="37" t="s">
        <v>71</v>
      </c>
      <c r="F29" s="115">
        <f>+J24</f>
        <v>0</v>
      </c>
      <c r="G29" s="10">
        <f>+M24</f>
        <v>0</v>
      </c>
    </row>
    <row r="30" spans="3:7" ht="12.75">
      <c r="C30" s="4"/>
      <c r="E30" s="39" t="s">
        <v>78</v>
      </c>
      <c r="F30" s="114">
        <f>SUM(F27:F29)</f>
        <v>0</v>
      </c>
      <c r="G30" s="114">
        <f>SUM(G27:G29)</f>
        <v>0</v>
      </c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9" ht="12.75">
      <c r="C39" s="4"/>
    </row>
    <row r="40" ht="12.75">
      <c r="C40" s="4"/>
    </row>
    <row r="41" ht="12.75">
      <c r="C41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9" ht="12.75">
      <c r="C49" s="4"/>
    </row>
    <row r="50" ht="12.75">
      <c r="C50" s="4"/>
    </row>
    <row r="51" ht="12.75">
      <c r="C51" s="4"/>
    </row>
    <row r="54" ht="12.75">
      <c r="C54" s="4"/>
    </row>
    <row r="55" ht="12.75">
      <c r="C55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/>
  <dimension ref="B1:AA49"/>
  <sheetViews>
    <sheetView zoomScale="75" zoomScaleNormal="75" workbookViewId="0" topLeftCell="A1">
      <selection activeCell="D10" sqref="D10:D17"/>
    </sheetView>
  </sheetViews>
  <sheetFormatPr defaultColWidth="9.140625" defaultRowHeight="12.75"/>
  <cols>
    <col min="1" max="1" width="1.7109375" style="0" customWidth="1"/>
    <col min="2" max="2" width="50.57421875" style="4" customWidth="1"/>
    <col min="3" max="3" width="3.421875" style="0" customWidth="1"/>
    <col min="4" max="4" width="6.8515625" style="0" customWidth="1"/>
    <col min="5" max="5" width="3.8515625" style="0" customWidth="1"/>
    <col min="6" max="6" width="10.00390625" style="0" bestFit="1" customWidth="1"/>
    <col min="7" max="7" width="9.28125" style="0" customWidth="1"/>
    <col min="8" max="17" width="4.421875" style="0" hidden="1" customWidth="1"/>
    <col min="18" max="27" width="4.57421875" style="0" hidden="1" customWidth="1"/>
  </cols>
  <sheetData>
    <row r="1" spans="2:5" ht="30" customHeight="1">
      <c r="B1" s="150" t="s">
        <v>150</v>
      </c>
      <c r="C1" s="151"/>
      <c r="D1" s="151"/>
      <c r="E1" s="151"/>
    </row>
    <row r="2" spans="2:5" ht="18">
      <c r="B2" s="150"/>
      <c r="C2" s="151"/>
      <c r="D2" s="151"/>
      <c r="E2" s="151"/>
    </row>
    <row r="3" spans="2:6" ht="15">
      <c r="B3" s="47"/>
      <c r="C3" s="46"/>
      <c r="D3" s="121"/>
      <c r="E3" s="121"/>
      <c r="F3" s="122" t="str">
        <f>"Dati dell'anno "&amp;+dat1</f>
        <v>Dati dell'anno </v>
      </c>
    </row>
    <row r="4" ht="12.75">
      <c r="B4" s="119" t="str">
        <f>"Azienda: "&amp;+Azi1</f>
        <v>Azienda: </v>
      </c>
    </row>
    <row r="5" ht="13.5" thickBot="1"/>
    <row r="6" spans="2:27" ht="54.75" thickBot="1">
      <c r="B6" s="11"/>
      <c r="C6" s="12" t="s">
        <v>58</v>
      </c>
      <c r="D6" s="12" t="s">
        <v>57</v>
      </c>
      <c r="E6" s="12" t="s">
        <v>98</v>
      </c>
      <c r="F6" s="13" t="s">
        <v>99</v>
      </c>
      <c r="G6" s="14" t="s">
        <v>104</v>
      </c>
      <c r="H6" t="s">
        <v>66</v>
      </c>
      <c r="I6" t="s">
        <v>67</v>
      </c>
      <c r="J6" t="s">
        <v>122</v>
      </c>
      <c r="K6" t="s">
        <v>142</v>
      </c>
      <c r="L6" t="s">
        <v>143</v>
      </c>
      <c r="M6" t="s">
        <v>144</v>
      </c>
      <c r="N6" t="s">
        <v>145</v>
      </c>
      <c r="O6" t="s">
        <v>146</v>
      </c>
      <c r="P6" t="s">
        <v>147</v>
      </c>
      <c r="Q6" t="s">
        <v>148</v>
      </c>
      <c r="R6" t="s">
        <v>66</v>
      </c>
      <c r="S6" t="s">
        <v>67</v>
      </c>
      <c r="T6" t="s">
        <v>122</v>
      </c>
      <c r="U6" t="s">
        <v>142</v>
      </c>
      <c r="V6" t="s">
        <v>143</v>
      </c>
      <c r="W6" t="s">
        <v>144</v>
      </c>
      <c r="X6" t="s">
        <v>145</v>
      </c>
      <c r="Y6" t="s">
        <v>146</v>
      </c>
      <c r="Z6" t="s">
        <v>147</v>
      </c>
      <c r="AA6" t="s">
        <v>148</v>
      </c>
    </row>
    <row r="7" spans="2:27" s="1" customFormat="1" ht="24.75" customHeight="1" thickBot="1">
      <c r="B7" s="152" t="s">
        <v>150</v>
      </c>
      <c r="C7" s="153"/>
      <c r="D7" s="154"/>
      <c r="E7" s="142"/>
      <c r="F7" s="143">
        <f>SUBTOTAL(9,F8:F17)</f>
        <v>0</v>
      </c>
      <c r="G7" s="144">
        <f aca="true" t="shared" si="0" ref="G7:G17">+F7*D7</f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ht="24.75" customHeight="1">
      <c r="B8" s="155" t="s">
        <v>120</v>
      </c>
      <c r="C8" s="156" t="s">
        <v>66</v>
      </c>
      <c r="D8" s="157">
        <v>0.015</v>
      </c>
      <c r="E8" s="146" t="s">
        <v>75</v>
      </c>
      <c r="F8" s="149"/>
      <c r="G8" s="145">
        <f t="shared" si="0"/>
        <v>0</v>
      </c>
      <c r="H8">
        <f aca="true" t="shared" si="1" ref="H8:Q17">IF($C8=H$6,$G8,0)</f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aca="true" t="shared" si="2" ref="R8:T17">IF($C8=R$6,$F8,0)</f>
        <v>0</v>
      </c>
      <c r="S8">
        <f t="shared" si="2"/>
        <v>0</v>
      </c>
      <c r="T8">
        <f t="shared" si="2"/>
        <v>0</v>
      </c>
      <c r="U8">
        <f aca="true" t="shared" si="3" ref="U8:AA17">IF($C8=U$6,$F8,0)</f>
        <v>0</v>
      </c>
      <c r="V8">
        <f t="shared" si="3"/>
        <v>0</v>
      </c>
      <c r="W8">
        <f t="shared" si="3"/>
        <v>0</v>
      </c>
      <c r="X8">
        <f t="shared" si="3"/>
        <v>0</v>
      </c>
      <c r="Y8">
        <f t="shared" si="3"/>
        <v>0</v>
      </c>
      <c r="Z8">
        <f t="shared" si="3"/>
        <v>0</v>
      </c>
      <c r="AA8">
        <f t="shared" si="3"/>
        <v>0</v>
      </c>
    </row>
    <row r="9" spans="2:27" ht="24.75" customHeight="1">
      <c r="B9" s="158" t="s">
        <v>121</v>
      </c>
      <c r="C9" s="159" t="s">
        <v>67</v>
      </c>
      <c r="D9" s="160">
        <v>0.03</v>
      </c>
      <c r="E9" s="64" t="s">
        <v>75</v>
      </c>
      <c r="F9" s="71"/>
      <c r="G9" s="51">
        <f t="shared" si="0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3"/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</row>
    <row r="10" spans="2:27" ht="24.75" customHeight="1">
      <c r="B10" s="158" t="s">
        <v>97</v>
      </c>
      <c r="C10" s="159" t="s">
        <v>122</v>
      </c>
      <c r="D10" s="160">
        <v>0.001</v>
      </c>
      <c r="E10" s="147" t="s">
        <v>123</v>
      </c>
      <c r="F10" s="71"/>
      <c r="G10" s="51">
        <f t="shared" si="0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2"/>
        <v>0</v>
      </c>
      <c r="S10">
        <f t="shared" si="2"/>
        <v>0</v>
      </c>
      <c r="T10">
        <f t="shared" si="2"/>
        <v>0</v>
      </c>
      <c r="U10">
        <f t="shared" si="3"/>
        <v>0</v>
      </c>
      <c r="V10">
        <f t="shared" si="3"/>
        <v>0</v>
      </c>
      <c r="W10">
        <f t="shared" si="3"/>
        <v>0</v>
      </c>
      <c r="X10">
        <f t="shared" si="3"/>
        <v>0</v>
      </c>
      <c r="Y10">
        <f t="shared" si="3"/>
        <v>0</v>
      </c>
      <c r="Z10">
        <f t="shared" si="3"/>
        <v>0</v>
      </c>
      <c r="AA10">
        <f t="shared" si="3"/>
        <v>0</v>
      </c>
    </row>
    <row r="11" spans="2:27" ht="24.75" customHeight="1">
      <c r="B11" s="158" t="s">
        <v>135</v>
      </c>
      <c r="C11" s="159" t="s">
        <v>142</v>
      </c>
      <c r="D11" s="160">
        <v>0.045</v>
      </c>
      <c r="E11" s="64" t="s">
        <v>75</v>
      </c>
      <c r="F11" s="71"/>
      <c r="G11" s="51">
        <f t="shared" si="0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2"/>
        <v>0</v>
      </c>
      <c r="S11">
        <f t="shared" si="2"/>
        <v>0</v>
      </c>
      <c r="T11">
        <f t="shared" si="2"/>
        <v>0</v>
      </c>
      <c r="U11">
        <f t="shared" si="3"/>
        <v>0</v>
      </c>
      <c r="V11">
        <f t="shared" si="3"/>
        <v>0</v>
      </c>
      <c r="W11">
        <f t="shared" si="3"/>
        <v>0</v>
      </c>
      <c r="X11">
        <f t="shared" si="3"/>
        <v>0</v>
      </c>
      <c r="Y11">
        <f t="shared" si="3"/>
        <v>0</v>
      </c>
      <c r="Z11">
        <f t="shared" si="3"/>
        <v>0</v>
      </c>
      <c r="AA11">
        <f t="shared" si="3"/>
        <v>0</v>
      </c>
    </row>
    <row r="12" spans="2:27" ht="24.75" customHeight="1">
      <c r="B12" s="158" t="s">
        <v>149</v>
      </c>
      <c r="C12" s="159" t="s">
        <v>143</v>
      </c>
      <c r="D12" s="160">
        <v>0.3</v>
      </c>
      <c r="E12" s="64" t="s">
        <v>75</v>
      </c>
      <c r="F12" s="71"/>
      <c r="G12" s="51">
        <f t="shared" si="0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2"/>
        <v>0</v>
      </c>
      <c r="S12">
        <f t="shared" si="2"/>
        <v>0</v>
      </c>
      <c r="T12">
        <f t="shared" si="2"/>
        <v>0</v>
      </c>
      <c r="U12">
        <f t="shared" si="3"/>
        <v>0</v>
      </c>
      <c r="V12">
        <f t="shared" si="3"/>
        <v>0</v>
      </c>
      <c r="W12">
        <f t="shared" si="3"/>
        <v>0</v>
      </c>
      <c r="X12">
        <f t="shared" si="3"/>
        <v>0</v>
      </c>
      <c r="Y12">
        <f t="shared" si="3"/>
        <v>0</v>
      </c>
      <c r="Z12">
        <f t="shared" si="3"/>
        <v>0</v>
      </c>
      <c r="AA12">
        <f t="shared" si="3"/>
        <v>0</v>
      </c>
    </row>
    <row r="13" spans="2:27" ht="24.75" customHeight="1">
      <c r="B13" s="158" t="s">
        <v>137</v>
      </c>
      <c r="C13" s="159" t="s">
        <v>144</v>
      </c>
      <c r="D13" s="160">
        <v>0.3</v>
      </c>
      <c r="E13" s="147" t="s">
        <v>75</v>
      </c>
      <c r="F13" s="71"/>
      <c r="G13" s="51">
        <f t="shared" si="0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2"/>
        <v>0</v>
      </c>
      <c r="S13">
        <f t="shared" si="2"/>
        <v>0</v>
      </c>
      <c r="T13">
        <f t="shared" si="2"/>
        <v>0</v>
      </c>
      <c r="U13">
        <f t="shared" si="3"/>
        <v>0</v>
      </c>
      <c r="V13">
        <f t="shared" si="3"/>
        <v>0</v>
      </c>
      <c r="W13">
        <f t="shared" si="3"/>
        <v>0</v>
      </c>
      <c r="X13">
        <f t="shared" si="3"/>
        <v>0</v>
      </c>
      <c r="Y13">
        <f t="shared" si="3"/>
        <v>0</v>
      </c>
      <c r="Z13">
        <f t="shared" si="3"/>
        <v>0</v>
      </c>
      <c r="AA13">
        <f t="shared" si="3"/>
        <v>0</v>
      </c>
    </row>
    <row r="14" spans="2:27" ht="24.75" customHeight="1">
      <c r="B14" s="158" t="s">
        <v>136</v>
      </c>
      <c r="C14" s="159" t="s">
        <v>145</v>
      </c>
      <c r="D14" s="160">
        <v>0.045</v>
      </c>
      <c r="E14" s="147" t="s">
        <v>75</v>
      </c>
      <c r="F14" s="71"/>
      <c r="G14" s="51">
        <f t="shared" si="0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2"/>
        <v>0</v>
      </c>
      <c r="S14">
        <f t="shared" si="2"/>
        <v>0</v>
      </c>
      <c r="T14">
        <f t="shared" si="2"/>
        <v>0</v>
      </c>
      <c r="U14">
        <f t="shared" si="3"/>
        <v>0</v>
      </c>
      <c r="V14">
        <f t="shared" si="3"/>
        <v>0</v>
      </c>
      <c r="W14">
        <f t="shared" si="3"/>
        <v>0</v>
      </c>
      <c r="X14">
        <f t="shared" si="3"/>
        <v>0</v>
      </c>
      <c r="Y14">
        <f t="shared" si="3"/>
        <v>0</v>
      </c>
      <c r="Z14">
        <f t="shared" si="3"/>
        <v>0</v>
      </c>
      <c r="AA14">
        <f t="shared" si="3"/>
        <v>0</v>
      </c>
    </row>
    <row r="15" spans="2:27" ht="24.75" customHeight="1">
      <c r="B15" s="158" t="s">
        <v>138</v>
      </c>
      <c r="C15" s="159" t="s">
        <v>146</v>
      </c>
      <c r="D15" s="160">
        <v>0.001</v>
      </c>
      <c r="E15" s="147" t="s">
        <v>75</v>
      </c>
      <c r="F15" s="71"/>
      <c r="G15" s="51">
        <f t="shared" si="0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2"/>
        <v>0</v>
      </c>
      <c r="S15">
        <f t="shared" si="2"/>
        <v>0</v>
      </c>
      <c r="T15">
        <f t="shared" si="2"/>
        <v>0</v>
      </c>
      <c r="U15">
        <f t="shared" si="3"/>
        <v>0</v>
      </c>
      <c r="V15">
        <f t="shared" si="3"/>
        <v>0</v>
      </c>
      <c r="W15">
        <f t="shared" si="3"/>
        <v>0</v>
      </c>
      <c r="X15">
        <f t="shared" si="3"/>
        <v>0</v>
      </c>
      <c r="Y15">
        <f t="shared" si="3"/>
        <v>0</v>
      </c>
      <c r="Z15">
        <f t="shared" si="3"/>
        <v>0</v>
      </c>
      <c r="AA15">
        <f t="shared" si="3"/>
        <v>0</v>
      </c>
    </row>
    <row r="16" spans="2:27" ht="24.75" customHeight="1">
      <c r="B16" s="158" t="s">
        <v>139</v>
      </c>
      <c r="C16" s="159" t="s">
        <v>147</v>
      </c>
      <c r="D16" s="160">
        <v>0.015</v>
      </c>
      <c r="E16" s="147" t="s">
        <v>141</v>
      </c>
      <c r="F16" s="71"/>
      <c r="G16" s="51">
        <f t="shared" si="0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2"/>
        <v>0</v>
      </c>
      <c r="S16">
        <f t="shared" si="2"/>
        <v>0</v>
      </c>
      <c r="T16">
        <f t="shared" si="2"/>
        <v>0</v>
      </c>
      <c r="U16">
        <f t="shared" si="3"/>
        <v>0</v>
      </c>
      <c r="V16">
        <f t="shared" si="3"/>
        <v>0</v>
      </c>
      <c r="W16">
        <f t="shared" si="3"/>
        <v>0</v>
      </c>
      <c r="X16">
        <f t="shared" si="3"/>
        <v>0</v>
      </c>
      <c r="Y16">
        <f t="shared" si="3"/>
        <v>0</v>
      </c>
      <c r="Z16">
        <f t="shared" si="3"/>
        <v>0</v>
      </c>
      <c r="AA16">
        <f t="shared" si="3"/>
        <v>0</v>
      </c>
    </row>
    <row r="17" spans="2:27" ht="24.75" customHeight="1" thickBot="1">
      <c r="B17" s="161" t="s">
        <v>140</v>
      </c>
      <c r="C17" s="159" t="s">
        <v>148</v>
      </c>
      <c r="D17" s="162">
        <v>0.01</v>
      </c>
      <c r="E17" s="148" t="s">
        <v>141</v>
      </c>
      <c r="F17" s="71"/>
      <c r="G17" s="62">
        <f t="shared" si="0"/>
        <v>0</v>
      </c>
      <c r="H17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1"/>
        <v>0</v>
      </c>
      <c r="N17">
        <f t="shared" si="1"/>
        <v>0</v>
      </c>
      <c r="O17">
        <f t="shared" si="1"/>
        <v>0</v>
      </c>
      <c r="P17">
        <f t="shared" si="1"/>
        <v>0</v>
      </c>
      <c r="Q17">
        <f t="shared" si="1"/>
        <v>0</v>
      </c>
      <c r="R17">
        <f t="shared" si="2"/>
        <v>0</v>
      </c>
      <c r="S17">
        <f t="shared" si="2"/>
        <v>0</v>
      </c>
      <c r="T17">
        <f t="shared" si="2"/>
        <v>0</v>
      </c>
      <c r="U17">
        <f t="shared" si="3"/>
        <v>0</v>
      </c>
      <c r="V17">
        <f t="shared" si="3"/>
        <v>0</v>
      </c>
      <c r="W17">
        <f t="shared" si="3"/>
        <v>0</v>
      </c>
      <c r="X17">
        <f t="shared" si="3"/>
        <v>0</v>
      </c>
      <c r="Y17">
        <f t="shared" si="3"/>
        <v>0</v>
      </c>
      <c r="Z17">
        <f t="shared" si="3"/>
        <v>0</v>
      </c>
      <c r="AA17">
        <f t="shared" si="3"/>
        <v>0</v>
      </c>
    </row>
    <row r="18" spans="3:27" ht="19.5" customHeight="1">
      <c r="C18" s="4"/>
      <c r="H18">
        <f aca="true" t="shared" si="4" ref="H18:AA18">SUM(H7:H17)</f>
        <v>0</v>
      </c>
      <c r="I18">
        <f t="shared" si="4"/>
        <v>0</v>
      </c>
      <c r="J18">
        <f t="shared" si="4"/>
        <v>0</v>
      </c>
      <c r="K18">
        <f t="shared" si="4"/>
        <v>0</v>
      </c>
      <c r="L18">
        <f t="shared" si="4"/>
        <v>0</v>
      </c>
      <c r="M18">
        <f t="shared" si="4"/>
        <v>0</v>
      </c>
      <c r="N18">
        <f t="shared" si="4"/>
        <v>0</v>
      </c>
      <c r="O18">
        <f t="shared" si="4"/>
        <v>0</v>
      </c>
      <c r="P18">
        <f t="shared" si="4"/>
        <v>0</v>
      </c>
      <c r="Q18">
        <f t="shared" si="4"/>
        <v>0</v>
      </c>
      <c r="R18">
        <f t="shared" si="4"/>
        <v>0</v>
      </c>
      <c r="S18">
        <f t="shared" si="4"/>
        <v>0</v>
      </c>
      <c r="T18">
        <f t="shared" si="4"/>
        <v>0</v>
      </c>
      <c r="U18">
        <f t="shared" si="4"/>
        <v>0</v>
      </c>
      <c r="V18">
        <f t="shared" si="4"/>
        <v>0</v>
      </c>
      <c r="W18">
        <f t="shared" si="4"/>
        <v>0</v>
      </c>
      <c r="X18">
        <f t="shared" si="4"/>
        <v>0</v>
      </c>
      <c r="Y18">
        <f t="shared" si="4"/>
        <v>0</v>
      </c>
      <c r="Z18">
        <f t="shared" si="4"/>
        <v>0</v>
      </c>
      <c r="AA18">
        <f t="shared" si="4"/>
        <v>0</v>
      </c>
    </row>
    <row r="19" spans="3:7" ht="12.75">
      <c r="C19" s="4"/>
      <c r="E19" s="64" t="s">
        <v>103</v>
      </c>
      <c r="F19" s="117"/>
      <c r="G19" s="118"/>
    </row>
    <row r="20" spans="5:7" ht="12.75">
      <c r="E20" s="116" t="s">
        <v>77</v>
      </c>
      <c r="F20" s="37"/>
      <c r="G20" s="27" t="s">
        <v>98</v>
      </c>
    </row>
    <row r="21" spans="3:7" ht="12.75" customHeight="1">
      <c r="C21" s="4"/>
      <c r="E21" s="37" t="s">
        <v>66</v>
      </c>
      <c r="F21" s="115">
        <f>+R$18</f>
        <v>0</v>
      </c>
      <c r="G21" s="115">
        <f>+H$18</f>
        <v>0</v>
      </c>
    </row>
    <row r="22" spans="3:7" ht="12.75">
      <c r="C22" s="4"/>
      <c r="E22" s="37" t="s">
        <v>67</v>
      </c>
      <c r="F22" s="115">
        <f>+S$18</f>
        <v>0</v>
      </c>
      <c r="G22" s="115">
        <f>+I$18</f>
        <v>0</v>
      </c>
    </row>
    <row r="23" spans="3:7" ht="12.75">
      <c r="C23" s="4"/>
      <c r="E23" s="37" t="s">
        <v>122</v>
      </c>
      <c r="F23" s="115">
        <f>+T$18</f>
        <v>0</v>
      </c>
      <c r="G23" s="115">
        <f>+J$18</f>
        <v>0</v>
      </c>
    </row>
    <row r="24" spans="3:7" ht="12.75">
      <c r="C24" s="4"/>
      <c r="E24" s="37" t="s">
        <v>142</v>
      </c>
      <c r="F24" s="115">
        <f>+U$18</f>
        <v>0</v>
      </c>
      <c r="G24" s="115">
        <f>+K$18</f>
        <v>0</v>
      </c>
    </row>
    <row r="25" spans="3:7" ht="12.75">
      <c r="C25" s="4"/>
      <c r="E25" s="37" t="s">
        <v>143</v>
      </c>
      <c r="F25" s="115">
        <f>+V$18</f>
        <v>0</v>
      </c>
      <c r="G25" s="115">
        <f>+L$18</f>
        <v>0</v>
      </c>
    </row>
    <row r="26" spans="3:7" ht="12.75">
      <c r="C26" s="4"/>
      <c r="E26" s="37" t="s">
        <v>144</v>
      </c>
      <c r="F26" s="115">
        <f>+W$18</f>
        <v>0</v>
      </c>
      <c r="G26" s="115">
        <f>+M$18</f>
        <v>0</v>
      </c>
    </row>
    <row r="27" spans="3:7" ht="12.75">
      <c r="C27" s="4"/>
      <c r="E27" s="37" t="s">
        <v>145</v>
      </c>
      <c r="F27" s="115">
        <f>+X$18</f>
        <v>0</v>
      </c>
      <c r="G27" s="115">
        <f>+N$18</f>
        <v>0</v>
      </c>
    </row>
    <row r="28" spans="3:7" ht="12.75">
      <c r="C28" s="4"/>
      <c r="E28" s="37" t="s">
        <v>146</v>
      </c>
      <c r="F28" s="115">
        <f>+Y$18</f>
        <v>0</v>
      </c>
      <c r="G28" s="115">
        <f>+O$18</f>
        <v>0</v>
      </c>
    </row>
    <row r="29" spans="3:7" ht="12.75">
      <c r="C29" s="4"/>
      <c r="E29" s="37" t="s">
        <v>147</v>
      </c>
      <c r="F29" s="115">
        <f>+Z$18</f>
        <v>0</v>
      </c>
      <c r="G29" s="115">
        <f>+P$18</f>
        <v>0</v>
      </c>
    </row>
    <row r="30" spans="3:7" ht="12.75">
      <c r="C30" s="4"/>
      <c r="E30" s="37" t="s">
        <v>148</v>
      </c>
      <c r="F30" s="115">
        <f>+AA$18</f>
        <v>0</v>
      </c>
      <c r="G30" s="115">
        <f>+Q$18</f>
        <v>0</v>
      </c>
    </row>
    <row r="31" spans="3:7" ht="12.75">
      <c r="C31" s="4"/>
      <c r="E31" s="39" t="s">
        <v>78</v>
      </c>
      <c r="F31" s="114">
        <f>SUM(F21:F30)</f>
        <v>0</v>
      </c>
      <c r="G31" s="114">
        <f>SUM(G21:G30)</f>
        <v>0</v>
      </c>
    </row>
    <row r="33" ht="12.75">
      <c r="C33" s="4"/>
    </row>
    <row r="34" ht="12.75">
      <c r="C34" s="4"/>
    </row>
    <row r="35" ht="12.75">
      <c r="C35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3" ht="12.75">
      <c r="C43" s="4"/>
    </row>
    <row r="44" ht="12.75">
      <c r="C44" s="4"/>
    </row>
    <row r="45" ht="12.75">
      <c r="C45" s="4"/>
    </row>
    <row r="48" ht="12.75">
      <c r="C48" s="4"/>
    </row>
    <row r="49" ht="12.75">
      <c r="C49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11"/>
  <dimension ref="B1:G56"/>
  <sheetViews>
    <sheetView zoomScale="75" zoomScaleNormal="75" workbookViewId="0" topLeftCell="A1">
      <selection activeCell="I8" sqref="I8"/>
    </sheetView>
  </sheetViews>
  <sheetFormatPr defaultColWidth="9.140625" defaultRowHeight="12.75"/>
  <cols>
    <col min="1" max="1" width="1.7109375" style="0" customWidth="1"/>
    <col min="2" max="2" width="50.57421875" style="4" customWidth="1"/>
    <col min="3" max="3" width="3.421875" style="0" customWidth="1"/>
    <col min="4" max="4" width="6.8515625" style="0" customWidth="1"/>
    <col min="5" max="5" width="3.8515625" style="0" customWidth="1"/>
    <col min="6" max="6" width="10.00390625" style="0" bestFit="1" customWidth="1"/>
    <col min="7" max="7" width="9.28125" style="0" customWidth="1"/>
  </cols>
  <sheetData>
    <row r="1" spans="2:5" ht="30" customHeight="1">
      <c r="B1" s="79" t="s">
        <v>134</v>
      </c>
      <c r="C1" s="80"/>
      <c r="D1" s="80"/>
      <c r="E1" s="80"/>
    </row>
    <row r="2" spans="2:5" ht="18">
      <c r="B2" s="79"/>
      <c r="C2" s="80"/>
      <c r="D2" s="80"/>
      <c r="E2" s="80"/>
    </row>
    <row r="3" spans="2:6" ht="15">
      <c r="B3" s="47"/>
      <c r="C3" s="46"/>
      <c r="D3" s="121"/>
      <c r="E3" s="121"/>
      <c r="F3" s="122" t="str">
        <f>"Dati dell'anno "&amp;+dat1</f>
        <v>Dati dell'anno </v>
      </c>
    </row>
    <row r="4" ht="12.75">
      <c r="B4" s="119" t="str">
        <f>"Azienda: "&amp;+Azi1</f>
        <v>Azienda: </v>
      </c>
    </row>
    <row r="5" ht="13.5" thickBot="1"/>
    <row r="6" spans="2:7" ht="54.75" thickBot="1">
      <c r="B6" s="11"/>
      <c r="C6" s="12" t="s">
        <v>58</v>
      </c>
      <c r="D6" s="12" t="s">
        <v>57</v>
      </c>
      <c r="E6" s="12" t="s">
        <v>98</v>
      </c>
      <c r="F6" s="13" t="s">
        <v>99</v>
      </c>
      <c r="G6" s="14" t="s">
        <v>104</v>
      </c>
    </row>
    <row r="7" spans="2:7" ht="24.75" customHeight="1" thickBot="1">
      <c r="B7" s="100" t="s">
        <v>96</v>
      </c>
      <c r="C7" s="97" t="s">
        <v>68</v>
      </c>
      <c r="D7" s="101"/>
      <c r="E7" s="76" t="s">
        <v>75</v>
      </c>
      <c r="F7" s="120">
        <f>SUBTOTAL(9,F8:F20)</f>
        <v>0</v>
      </c>
      <c r="G7" s="120">
        <f>SUBTOTAL(9,G8:G20)</f>
        <v>0</v>
      </c>
    </row>
    <row r="8" spans="2:7" s="2" customFormat="1" ht="24.75" customHeight="1">
      <c r="B8" s="102" t="s">
        <v>100</v>
      </c>
      <c r="C8" s="103"/>
      <c r="D8" s="104"/>
      <c r="E8" s="65"/>
      <c r="F8" s="72">
        <f>SUBTOTAL(9,F9:F14)</f>
        <v>0</v>
      </c>
      <c r="G8" s="61">
        <f aca="true" t="shared" si="0" ref="G8:G20">+F8*D8</f>
        <v>0</v>
      </c>
    </row>
    <row r="9" spans="2:7" ht="24.75" customHeight="1">
      <c r="B9" s="105" t="s">
        <v>80</v>
      </c>
      <c r="C9" s="106"/>
      <c r="D9" s="141">
        <f>+csc*0.2</f>
        <v>0.005600000000000001</v>
      </c>
      <c r="E9" s="64" t="s">
        <v>75</v>
      </c>
      <c r="F9" s="71"/>
      <c r="G9" s="51">
        <f t="shared" si="0"/>
        <v>0</v>
      </c>
    </row>
    <row r="10" spans="2:7" ht="24.75" customHeight="1">
      <c r="B10" s="105" t="s">
        <v>81</v>
      </c>
      <c r="C10" s="106"/>
      <c r="D10" s="141">
        <f>+cspi*0.2</f>
        <v>0.005600000000000001</v>
      </c>
      <c r="E10" s="64" t="s">
        <v>75</v>
      </c>
      <c r="F10" s="71"/>
      <c r="G10" s="51">
        <f t="shared" si="0"/>
        <v>0</v>
      </c>
    </row>
    <row r="11" spans="2:7" ht="24.75" customHeight="1">
      <c r="B11" s="105" t="s">
        <v>82</v>
      </c>
      <c r="C11" s="106"/>
      <c r="D11" s="141">
        <f>+cts*0.2</f>
        <v>0.005600000000000001</v>
      </c>
      <c r="E11" s="64" t="s">
        <v>75</v>
      </c>
      <c r="F11" s="71"/>
      <c r="G11" s="51">
        <f t="shared" si="0"/>
        <v>0</v>
      </c>
    </row>
    <row r="12" spans="2:7" ht="24.75" customHeight="1">
      <c r="B12" s="105" t="s">
        <v>83</v>
      </c>
      <c r="C12" s="106"/>
      <c r="D12" s="141">
        <f>+cscp*0.2</f>
        <v>0.005600000000000001</v>
      </c>
      <c r="E12" s="64" t="s">
        <v>75</v>
      </c>
      <c r="F12" s="71"/>
      <c r="G12" s="51">
        <f t="shared" si="0"/>
        <v>0</v>
      </c>
    </row>
    <row r="13" spans="2:7" ht="24.75" customHeight="1">
      <c r="B13" s="105" t="s">
        <v>84</v>
      </c>
      <c r="C13" s="106"/>
      <c r="D13" s="141">
        <f>+csctac*0.2</f>
        <v>0.005600000000000001</v>
      </c>
      <c r="E13" s="64" t="s">
        <v>75</v>
      </c>
      <c r="F13" s="71"/>
      <c r="G13" s="51">
        <f t="shared" si="0"/>
        <v>0</v>
      </c>
    </row>
    <row r="14" spans="2:7" ht="24.75" customHeight="1">
      <c r="B14" s="105" t="s">
        <v>85</v>
      </c>
      <c r="C14" s="106"/>
      <c r="D14" s="141">
        <f>+cssb*0.2</f>
        <v>0.005600000000000001</v>
      </c>
      <c r="E14" s="64" t="s">
        <v>75</v>
      </c>
      <c r="F14" s="71"/>
      <c r="G14" s="51">
        <f t="shared" si="0"/>
        <v>0</v>
      </c>
    </row>
    <row r="15" spans="2:7" s="2" customFormat="1" ht="24.75" customHeight="1">
      <c r="B15" s="108" t="s">
        <v>86</v>
      </c>
      <c r="C15" s="109"/>
      <c r="D15" s="141"/>
      <c r="E15" s="68"/>
      <c r="F15" s="75">
        <f>SUBTOTAL(9,F16:F20)</f>
        <v>0</v>
      </c>
      <c r="G15" s="60">
        <f t="shared" si="0"/>
        <v>0</v>
      </c>
    </row>
    <row r="16" spans="2:7" s="2" customFormat="1" ht="24.75" customHeight="1">
      <c r="B16" s="108" t="s">
        <v>87</v>
      </c>
      <c r="C16" s="109"/>
      <c r="D16" s="141"/>
      <c r="E16" s="68" t="s">
        <v>75</v>
      </c>
      <c r="F16" s="75">
        <f>SUBTOTAL(9,F17:F18)</f>
        <v>0</v>
      </c>
      <c r="G16" s="60">
        <f t="shared" si="0"/>
        <v>0</v>
      </c>
    </row>
    <row r="17" spans="2:7" ht="24.75" customHeight="1">
      <c r="B17" s="110" t="s">
        <v>94</v>
      </c>
      <c r="C17" s="98"/>
      <c r="D17" s="141">
        <f>+cvsp*0.2</f>
        <v>0.06</v>
      </c>
      <c r="E17" s="66" t="s">
        <v>75</v>
      </c>
      <c r="F17" s="73"/>
      <c r="G17" s="51">
        <f t="shared" si="0"/>
        <v>0</v>
      </c>
    </row>
    <row r="18" spans="2:7" ht="24.75" customHeight="1">
      <c r="B18" s="110" t="s">
        <v>95</v>
      </c>
      <c r="C18" s="98"/>
      <c r="D18" s="141">
        <f>+cvfp*0.2</f>
        <v>0.2</v>
      </c>
      <c r="E18" s="66" t="s">
        <v>75</v>
      </c>
      <c r="F18" s="73"/>
      <c r="G18" s="51">
        <f t="shared" si="0"/>
        <v>0</v>
      </c>
    </row>
    <row r="19" spans="2:7" ht="24.75" customHeight="1">
      <c r="B19" s="105" t="s">
        <v>88</v>
      </c>
      <c r="C19" s="106"/>
      <c r="D19" s="141">
        <f>+clup*0.2</f>
        <v>0.06</v>
      </c>
      <c r="E19" s="66" t="s">
        <v>75</v>
      </c>
      <c r="F19" s="73"/>
      <c r="G19" s="51">
        <f t="shared" si="0"/>
        <v>0</v>
      </c>
    </row>
    <row r="20" spans="2:7" ht="24.75" customHeight="1">
      <c r="B20" s="105" t="s">
        <v>91</v>
      </c>
      <c r="C20" s="106"/>
      <c r="D20" s="141">
        <f>+cfrut*0.2</f>
        <v>0.06</v>
      </c>
      <c r="E20" s="66" t="s">
        <v>75</v>
      </c>
      <c r="F20" s="73"/>
      <c r="G20" s="51">
        <f t="shared" si="0"/>
        <v>0</v>
      </c>
    </row>
    <row r="21" spans="2:7" ht="24.75" customHeight="1">
      <c r="B21" s="105" t="s">
        <v>89</v>
      </c>
      <c r="C21" s="106"/>
      <c r="D21" s="107">
        <f>+cbac*0.2</f>
        <v>0.06</v>
      </c>
      <c r="E21" s="66" t="s">
        <v>75</v>
      </c>
      <c r="F21" s="73"/>
      <c r="G21" s="51">
        <f>+F21*D21</f>
        <v>0</v>
      </c>
    </row>
    <row r="22" spans="2:7" ht="24.75" customHeight="1">
      <c r="B22" s="105" t="s">
        <v>90</v>
      </c>
      <c r="C22" s="106"/>
      <c r="D22" s="107">
        <f>+cver*2</f>
        <v>0.6</v>
      </c>
      <c r="E22" s="66" t="s">
        <v>75</v>
      </c>
      <c r="F22" s="73"/>
      <c r="G22" s="51">
        <f>+F22*D22</f>
        <v>0</v>
      </c>
    </row>
    <row r="23" spans="2:7" ht="24.75" customHeight="1">
      <c r="B23" s="99" t="s">
        <v>92</v>
      </c>
      <c r="C23" s="106"/>
      <c r="D23" s="107">
        <f>ctab*0.2</f>
        <v>0.06</v>
      </c>
      <c r="E23" s="66" t="s">
        <v>75</v>
      </c>
      <c r="F23" s="73"/>
      <c r="G23" s="51">
        <f>+F23*D23</f>
        <v>0</v>
      </c>
    </row>
    <row r="24" spans="2:7" ht="24.75" customHeight="1" thickBot="1">
      <c r="B24" s="111" t="s">
        <v>93</v>
      </c>
      <c r="C24" s="112"/>
      <c r="D24" s="113">
        <f>ceme*0.2</f>
        <v>0.06</v>
      </c>
      <c r="E24" s="69" t="s">
        <v>75</v>
      </c>
      <c r="F24" s="73"/>
      <c r="G24" s="62">
        <f>+F24*D24</f>
        <v>0</v>
      </c>
    </row>
    <row r="25" ht="19.5" customHeight="1">
      <c r="C25" s="4"/>
    </row>
    <row r="26" ht="12.75">
      <c r="C26" s="4"/>
    </row>
    <row r="28" ht="12.75" customHeight="1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40" ht="12.75">
      <c r="C40" s="4"/>
    </row>
    <row r="41" ht="12.75">
      <c r="C41" s="4"/>
    </row>
    <row r="42" ht="12.75">
      <c r="C42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50" ht="12.75">
      <c r="C50" s="4"/>
    </row>
    <row r="51" ht="12.75">
      <c r="C51" s="4"/>
    </row>
    <row r="52" ht="12.75">
      <c r="C52" s="4"/>
    </row>
    <row r="55" ht="12.75">
      <c r="C55" s="4"/>
    </row>
    <row r="56" ht="12.75">
      <c r="C56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111"/>
  <dimension ref="B1:G49"/>
  <sheetViews>
    <sheetView zoomScale="75" zoomScaleNormal="75" workbookViewId="0" topLeftCell="A1">
      <selection activeCell="I18" sqref="I18"/>
    </sheetView>
  </sheetViews>
  <sheetFormatPr defaultColWidth="9.140625" defaultRowHeight="12.75"/>
  <cols>
    <col min="1" max="1" width="1.7109375" style="125" customWidth="1"/>
    <col min="2" max="2" width="50.57421875" style="184" customWidth="1"/>
    <col min="3" max="3" width="3.421875" style="125" customWidth="1"/>
    <col min="4" max="4" width="6.8515625" style="125" customWidth="1"/>
    <col min="5" max="5" width="11.8515625" style="125" customWidth="1"/>
    <col min="6" max="6" width="10.00390625" style="125" bestFit="1" customWidth="1"/>
    <col min="7" max="7" width="9.28125" style="125" customWidth="1"/>
    <col min="8" max="16384" width="9.140625" style="125" customWidth="1"/>
  </cols>
  <sheetData>
    <row r="1" spans="2:5" ht="30" customHeight="1">
      <c r="B1" s="177" t="s">
        <v>153</v>
      </c>
      <c r="C1" s="178"/>
      <c r="D1" s="178"/>
      <c r="E1" s="178"/>
    </row>
    <row r="2" spans="2:5" ht="18">
      <c r="B2" s="177"/>
      <c r="C2" s="178"/>
      <c r="D2" s="178"/>
      <c r="E2" s="178"/>
    </row>
    <row r="3" spans="2:6" ht="15">
      <c r="B3" s="179"/>
      <c r="C3" s="180"/>
      <c r="D3" s="181"/>
      <c r="E3" s="181"/>
      <c r="F3" s="182" t="str">
        <f>"Dati dell'anno "&amp;+dat1</f>
        <v>Dati dell'anno </v>
      </c>
    </row>
    <row r="4" ht="12.75">
      <c r="B4" s="183" t="str">
        <f>"Azienda: "&amp;+Azi1</f>
        <v>Azienda: </v>
      </c>
    </row>
    <row r="5" ht="13.5" thickBot="1"/>
    <row r="6" spans="2:7" ht="72.75" thickBot="1">
      <c r="B6" s="185"/>
      <c r="C6" s="186" t="s">
        <v>58</v>
      </c>
      <c r="D6" s="186" t="s">
        <v>156</v>
      </c>
      <c r="E6" s="186" t="s">
        <v>98</v>
      </c>
      <c r="F6" s="187" t="s">
        <v>158</v>
      </c>
      <c r="G6" s="188" t="s">
        <v>104</v>
      </c>
    </row>
    <row r="7" spans="2:7" ht="24.75" customHeight="1" thickBot="1">
      <c r="B7" s="189" t="s">
        <v>154</v>
      </c>
      <c r="C7" s="190" t="s">
        <v>165</v>
      </c>
      <c r="D7" s="171"/>
      <c r="E7" s="191"/>
      <c r="F7" s="120"/>
      <c r="G7" s="172">
        <f>SUBTOTAL(9,G8:G12)</f>
        <v>0</v>
      </c>
    </row>
    <row r="8" spans="2:7" s="126" customFormat="1" ht="24.75" customHeight="1" thickBot="1">
      <c r="B8" s="192" t="s">
        <v>155</v>
      </c>
      <c r="C8" s="193"/>
      <c r="D8" s="173">
        <v>2800</v>
      </c>
      <c r="E8" s="194" t="s">
        <v>157</v>
      </c>
      <c r="F8" s="149"/>
      <c r="G8" s="166">
        <f>+F8/D8</f>
        <v>0</v>
      </c>
    </row>
    <row r="9" spans="2:7" ht="24.75" customHeight="1" thickBot="1">
      <c r="B9" s="195" t="s">
        <v>159</v>
      </c>
      <c r="C9" s="196"/>
      <c r="D9" s="167">
        <v>2800</v>
      </c>
      <c r="E9" s="194" t="s">
        <v>157</v>
      </c>
      <c r="F9" s="71"/>
      <c r="G9" s="166">
        <f>+F9/D9</f>
        <v>0</v>
      </c>
    </row>
    <row r="10" spans="2:7" ht="24.75" customHeight="1">
      <c r="B10" s="195" t="s">
        <v>154</v>
      </c>
      <c r="C10" s="196"/>
      <c r="D10" s="167">
        <v>2800</v>
      </c>
      <c r="E10" s="194" t="s">
        <v>157</v>
      </c>
      <c r="F10" s="71"/>
      <c r="G10" s="166">
        <f>+F10/D10</f>
        <v>0</v>
      </c>
    </row>
    <row r="11" spans="2:7" ht="24.75" customHeight="1">
      <c r="B11" s="215"/>
      <c r="C11" s="216"/>
      <c r="D11" s="217"/>
      <c r="E11" s="218"/>
      <c r="F11" s="71"/>
      <c r="G11" s="197"/>
    </row>
    <row r="12" spans="2:7" ht="24.75" customHeight="1" thickBot="1">
      <c r="B12" s="219"/>
      <c r="C12" s="220"/>
      <c r="D12" s="221"/>
      <c r="E12" s="222"/>
      <c r="F12" s="170"/>
      <c r="G12" s="198"/>
    </row>
    <row r="13" spans="2:7" ht="24.75" customHeight="1" thickBot="1">
      <c r="B13" s="189" t="s">
        <v>160</v>
      </c>
      <c r="C13" s="190" t="s">
        <v>166</v>
      </c>
      <c r="D13" s="171"/>
      <c r="E13" s="191"/>
      <c r="F13" s="120"/>
      <c r="G13" s="172">
        <f>SUBTOTAL(9,G14:G17)</f>
        <v>0</v>
      </c>
    </row>
    <row r="14" spans="2:7" ht="24.75" customHeight="1">
      <c r="B14" s="192" t="s">
        <v>161</v>
      </c>
      <c r="C14" s="193"/>
      <c r="D14" s="173">
        <v>1</v>
      </c>
      <c r="E14" s="199" t="s">
        <v>75</v>
      </c>
      <c r="F14" s="174"/>
      <c r="G14" s="200">
        <f>+F14*D14</f>
        <v>0</v>
      </c>
    </row>
    <row r="15" spans="2:7" s="201" customFormat="1" ht="24.75" customHeight="1">
      <c r="B15" s="202" t="s">
        <v>162</v>
      </c>
      <c r="C15" s="203"/>
      <c r="D15" s="168">
        <v>2</v>
      </c>
      <c r="E15" s="204" t="s">
        <v>75</v>
      </c>
      <c r="F15" s="169"/>
      <c r="G15" s="205">
        <f>+F15*D15</f>
        <v>0</v>
      </c>
    </row>
    <row r="16" spans="2:7" s="201" customFormat="1" ht="24.75" customHeight="1">
      <c r="B16" s="207" t="s">
        <v>163</v>
      </c>
      <c r="C16" s="208"/>
      <c r="D16" s="209"/>
      <c r="E16" s="210" t="s">
        <v>75</v>
      </c>
      <c r="F16" s="169"/>
      <c r="G16" s="205">
        <f>+F16*D16</f>
        <v>0</v>
      </c>
    </row>
    <row r="17" spans="2:7" ht="24.75" customHeight="1" thickBot="1">
      <c r="B17" s="211" t="s">
        <v>164</v>
      </c>
      <c r="C17" s="212"/>
      <c r="D17" s="213"/>
      <c r="E17" s="214" t="s">
        <v>75</v>
      </c>
      <c r="F17" s="175"/>
      <c r="G17" s="206">
        <f>+F17*D17</f>
        <v>0</v>
      </c>
    </row>
    <row r="18" ht="19.5" customHeight="1">
      <c r="C18" s="184"/>
    </row>
    <row r="19" ht="12.75">
      <c r="C19" s="184"/>
    </row>
    <row r="21" ht="12.75" customHeight="1">
      <c r="C21" s="184"/>
    </row>
    <row r="22" ht="12.75">
      <c r="C22" s="184"/>
    </row>
    <row r="23" ht="12.75">
      <c r="C23" s="184"/>
    </row>
    <row r="24" ht="12.75">
      <c r="C24" s="184"/>
    </row>
    <row r="25" ht="12.75">
      <c r="C25" s="184"/>
    </row>
    <row r="26" ht="12.75">
      <c r="C26" s="184"/>
    </row>
    <row r="27" ht="12.75">
      <c r="C27" s="184"/>
    </row>
    <row r="28" ht="12.75">
      <c r="C28" s="184"/>
    </row>
    <row r="29" ht="12.75">
      <c r="C29" s="184"/>
    </row>
    <row r="30" ht="12.75">
      <c r="C30" s="184"/>
    </row>
    <row r="31" ht="12.75">
      <c r="C31" s="184"/>
    </row>
    <row r="33" ht="12.75">
      <c r="C33" s="184"/>
    </row>
    <row r="34" ht="12.75">
      <c r="C34" s="184"/>
    </row>
    <row r="35" ht="12.75">
      <c r="C35" s="184"/>
    </row>
    <row r="37" ht="12.75">
      <c r="C37" s="184"/>
    </row>
    <row r="38" ht="12.75">
      <c r="C38" s="184"/>
    </row>
    <row r="39" ht="12.75">
      <c r="C39" s="184"/>
    </row>
    <row r="40" ht="12.75">
      <c r="C40" s="184"/>
    </row>
    <row r="41" ht="12.75">
      <c r="C41" s="184"/>
    </row>
    <row r="43" ht="12.75">
      <c r="C43" s="184"/>
    </row>
    <row r="44" ht="12.75">
      <c r="C44" s="184"/>
    </row>
    <row r="45" ht="12.75">
      <c r="C45" s="184"/>
    </row>
    <row r="48" ht="12.75">
      <c r="C48" s="184"/>
    </row>
    <row r="49" ht="12.75">
      <c r="C49" s="18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910.91 Art. 3 Unità standard di manodopera (Ordinanza sulla terminologia agricola e sul riconoscimento delle forme di azienda)</dc:title>
  <dc:subject/>
  <dc:creator>F.  Rezzonico</dc:creator>
  <cp:keywords/>
  <dc:description/>
  <cp:lastModifiedBy>Carattini Ivano</cp:lastModifiedBy>
  <cp:lastPrinted>2004-06-25T13:11:33Z</cp:lastPrinted>
  <dcterms:created xsi:type="dcterms:W3CDTF">2004-01-08T13:50:10Z</dcterms:created>
  <dcterms:modified xsi:type="dcterms:W3CDTF">2008-01-11T16:11:59Z</dcterms:modified>
  <cp:category/>
  <cp:version/>
  <cp:contentType/>
  <cp:contentStatus/>
</cp:coreProperties>
</file>