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30" yWindow="15" windowWidth="14220" windowHeight="12810" tabRatio="830"/>
  </bookViews>
  <sheets>
    <sheet name="Procedura" sheetId="19" r:id="rId1"/>
    <sheet name=" Dati tecnici e stima domanda" sheetId="6" r:id="rId2"/>
    <sheet name="Vettori energetici" sheetId="9" r:id="rId3"/>
    <sheet name="Investimenti" sheetId="7" r:id="rId4"/>
    <sheet name="info" sheetId="17" r:id="rId5"/>
  </sheets>
  <definedNames>
    <definedName name="_xlnm.Print_Area" localSheetId="3">Investimenti!$A$1:$AA$42</definedName>
    <definedName name="_xlnm.Print_Titles" localSheetId="1">' Dati tecnici e stima domanda'!$1:$2</definedName>
  </definedNames>
  <calcPr calcId="145621"/>
</workbook>
</file>

<file path=xl/calcChain.xml><?xml version="1.0" encoding="utf-8"?>
<calcChain xmlns="http://schemas.openxmlformats.org/spreadsheetml/2006/main">
  <c r="L19" i="9" l="1"/>
  <c r="L22" i="9"/>
  <c r="H22" i="9" l="1"/>
  <c r="Q29" i="7" l="1"/>
  <c r="Q9" i="7"/>
  <c r="D18" i="6" l="1"/>
  <c r="D26" i="6" l="1"/>
  <c r="D72" i="6" l="1"/>
  <c r="F7" i="7" l="1"/>
  <c r="F8" i="7"/>
  <c r="B27" i="9"/>
  <c r="L26" i="9"/>
  <c r="D86" i="6"/>
  <c r="D84" i="6"/>
  <c r="P21" i="9" l="1"/>
  <c r="G20" i="9"/>
  <c r="H20" i="9" s="1"/>
  <c r="G21" i="9"/>
  <c r="H21" i="9" s="1"/>
  <c r="G22" i="9"/>
  <c r="G23" i="9"/>
  <c r="H23" i="9" s="1"/>
  <c r="E7" i="9"/>
  <c r="P22" i="9" l="1"/>
  <c r="D56" i="6"/>
  <c r="E9" i="9" l="1"/>
  <c r="E8" i="9"/>
  <c r="D23" i="7" l="1"/>
  <c r="D7" i="7"/>
  <c r="G28" i="7" l="1"/>
  <c r="G30" i="7"/>
  <c r="R29" i="7"/>
  <c r="R30" i="7"/>
  <c r="R27" i="7"/>
  <c r="G27" i="7"/>
  <c r="G25" i="7"/>
  <c r="G26" i="7"/>
  <c r="G29" i="7"/>
  <c r="D34" i="6"/>
  <c r="G31" i="7" l="1"/>
  <c r="B25" i="9" l="1"/>
  <c r="B24" i="9"/>
  <c r="C12" i="9"/>
  <c r="I25" i="9" s="1"/>
  <c r="B38" i="17" l="1"/>
  <c r="F43" i="6"/>
  <c r="B32" i="17" l="1"/>
  <c r="D13" i="9" l="1"/>
  <c r="H27" i="9" s="1"/>
  <c r="P23" i="9"/>
  <c r="F44" i="6"/>
  <c r="F45" i="6" s="1"/>
  <c r="B28" i="17"/>
  <c r="B23" i="17"/>
  <c r="B17" i="17"/>
  <c r="B11" i="17"/>
  <c r="B5" i="17"/>
  <c r="D36" i="6"/>
  <c r="L20" i="9"/>
  <c r="L23" i="9"/>
  <c r="D16" i="7"/>
  <c r="R11" i="7" s="1"/>
  <c r="F6" i="7"/>
  <c r="D70" i="6"/>
  <c r="D71" i="6"/>
  <c r="D73" i="6"/>
  <c r="D32" i="6"/>
  <c r="D37" i="6" s="1"/>
  <c r="E48" i="6" s="1"/>
  <c r="B6" i="9"/>
  <c r="C13" i="9"/>
  <c r="C11" i="9"/>
  <c r="I24" i="9" s="1"/>
  <c r="B7" i="9"/>
  <c r="C7" i="9"/>
  <c r="B8" i="9"/>
  <c r="C8" i="9"/>
  <c r="B9" i="9"/>
  <c r="C9" i="9"/>
  <c r="C6" i="9"/>
  <c r="R28" i="7"/>
  <c r="D38" i="6" l="1"/>
  <c r="D42" i="6" s="1"/>
  <c r="E36" i="6"/>
  <c r="I27" i="9"/>
  <c r="I26" i="9"/>
  <c r="R9" i="7"/>
  <c r="D6" i="7"/>
  <c r="D37" i="7" s="1"/>
  <c r="R25" i="7"/>
  <c r="E54" i="6"/>
  <c r="E51" i="6"/>
  <c r="R8" i="7"/>
  <c r="R10" i="7"/>
  <c r="R26" i="7"/>
  <c r="E56" i="6" l="1"/>
  <c r="D39" i="7"/>
  <c r="L27" i="9"/>
  <c r="R12" i="7"/>
  <c r="R31" i="7"/>
  <c r="D45" i="6"/>
  <c r="D42" i="7" l="1"/>
  <c r="D9" i="9"/>
  <c r="D43" i="6"/>
  <c r="D44" i="6"/>
  <c r="D6" i="9"/>
  <c r="D7" i="9" l="1"/>
  <c r="D8" i="9"/>
  <c r="D65" i="6"/>
  <c r="L21" i="9"/>
  <c r="G19" i="9" l="1"/>
  <c r="H19" i="9" s="1"/>
  <c r="D67" i="6"/>
  <c r="D12" i="9"/>
  <c r="H25" i="9" s="1"/>
  <c r="L25" i="9" l="1"/>
  <c r="D11" i="9"/>
  <c r="H24" i="9" l="1"/>
  <c r="L24" i="9" s="1"/>
  <c r="L28" i="9" s="1"/>
  <c r="G7" i="7" l="1"/>
  <c r="G6" i="7"/>
  <c r="G8" i="7"/>
  <c r="G9" i="7" l="1"/>
</calcChain>
</file>

<file path=xl/comments1.xml><?xml version="1.0" encoding="utf-8"?>
<comments xmlns="http://schemas.openxmlformats.org/spreadsheetml/2006/main">
  <authors>
    <author>Marco Belliardi</author>
  </authors>
  <commentList>
    <comment ref="D21" authorId="0">
      <text>
        <r>
          <rPr>
            <sz val="9"/>
            <color indexed="81"/>
            <rFont val="Tahoma"/>
            <family val="2"/>
          </rPr>
          <t xml:space="preserve">Ad esempio: numero complessivo di appartamenti,  case plurifamiliari, case gemelle, ecc.
Più unità immobiliari possono  essere servite da una sola sottostazione.
</t>
        </r>
        <r>
          <rPr>
            <b/>
            <sz val="9"/>
            <color indexed="81"/>
            <rFont val="Tahoma"/>
            <family val="2"/>
          </rPr>
          <t>NOTA: dato indicativo non utilizzato per il calcolo delle utenze totali.
Il numero delle utenze totali è definito dalle celle D6 e D7</t>
        </r>
      </text>
    </comment>
    <comment ref="D24" authorId="0">
      <text>
        <r>
          <rPr>
            <sz val="9"/>
            <color indexed="81"/>
            <rFont val="Tahoma"/>
            <family val="2"/>
          </rPr>
          <t>La rete principale corrisponde alla dorsale senza le diramazioni a confine. 
Il valore da inserire corrisponde alla lunghezza dello scavo.</t>
        </r>
      </text>
    </comment>
    <comment ref="D25" authorId="0">
      <text>
        <r>
          <rPr>
            <sz val="9"/>
            <color indexed="81"/>
            <rFont val="Tahoma"/>
            <family val="2"/>
          </rPr>
          <t>La rete secondaria corrisponde ai tratti di rete necessari per le diramazioni a confine. 
Il valore da inserire corrisponde alla lunghezza dello scavo.</t>
        </r>
      </text>
    </comment>
    <comment ref="D26" authorId="0">
      <text>
        <r>
          <rPr>
            <sz val="9"/>
            <color indexed="81"/>
            <rFont val="Tahoma"/>
            <family val="2"/>
          </rPr>
          <t>Lunghezza complessiva della rete di teleriscaldamento (lunghezza dello scavo)</t>
        </r>
      </text>
    </comment>
    <comment ref="D29" authorId="0">
      <text>
        <r>
          <rPr>
            <sz val="9"/>
            <color indexed="81"/>
            <rFont val="Tahoma"/>
            <family val="2"/>
          </rPr>
          <t>Fabbiogno termico complessivo previsto per tutto il complesso servito dalla rete di teleriscaldamento. Energia che si vuole coprire e soddisfare con l'impianto, per l'intero parco di utenze teleriscaldabili.</t>
        </r>
      </text>
    </comment>
    <comment ref="D30" authorId="0">
      <text>
        <r>
          <rPr>
            <sz val="9"/>
            <color indexed="81"/>
            <rFont val="Tahoma"/>
            <family val="2"/>
          </rPr>
          <t xml:space="preserve">Fabbisogno di potenza termica complessiva di tutto il complesso servito dalla rete di teleriscaldamento.
</t>
        </r>
        <r>
          <rPr>
            <b/>
            <sz val="9"/>
            <color indexed="81"/>
            <rFont val="Tahoma"/>
            <family val="2"/>
          </rPr>
          <t>NON è la potenza in centrale</t>
        </r>
      </text>
    </comment>
    <comment ref="D31" authorId="0">
      <text>
        <r>
          <rPr>
            <sz val="9"/>
            <color indexed="81"/>
            <rFont val="Tahoma"/>
            <family val="2"/>
          </rPr>
          <t>La richiesta complessiva di potenza termica è sempre inferiore alla somma delle potenze termiche massime delle singole case. In un grande sistema con molte case, queste non richiedono tutte la potenza di picco allo stesso tempo.</t>
        </r>
      </text>
    </comment>
    <comment ref="D33" authorId="0">
      <text>
        <r>
          <rPr>
            <sz val="9"/>
            <color indexed="81"/>
            <rFont val="Tahoma"/>
            <family val="2"/>
          </rPr>
          <t>Queste perdite si intendono per metro lineare di tubatura (e non per metro lineare di scavo). Le perdite complessive sono quindi calcolate per l'andata e il ritorno</t>
        </r>
      </text>
    </comment>
    <comment ref="D35" authorId="0">
      <text>
        <r>
          <rPr>
            <sz val="9"/>
            <color indexed="81"/>
            <rFont val="Tahoma"/>
            <family val="2"/>
          </rPr>
          <t xml:space="preserve">Valore indicativo, indica le ore di funzionamento a regime nominale delle pompe di circolazione.
Numero necessario per quantificare l'energia termica annuale dispersa nella rete.
</t>
        </r>
        <r>
          <rPr>
            <b/>
            <sz val="9"/>
            <color indexed="81"/>
            <rFont val="Tahoma"/>
            <family val="2"/>
          </rPr>
          <t>NB</t>
        </r>
        <r>
          <rPr>
            <sz val="9"/>
            <color indexed="81"/>
            <rFont val="Tahoma"/>
            <family val="2"/>
          </rPr>
          <t>: il fluido circola dentro le condotte praticamente tutto l'anno, tuttavie le pompe possono essere a portata variabile, oppure più pompe in parallelo possono far variare il numero delle ore di funzionamento a regime nominale.</t>
        </r>
      </text>
    </comment>
    <comment ref="E36" authorId="0">
      <text>
        <r>
          <rPr>
            <sz val="9"/>
            <color indexed="81"/>
            <rFont val="Tahoma"/>
            <family val="2"/>
          </rPr>
          <t>Percentuale di dispersioni termiche della rete; rapporto tra energia dispersa ed energia distribuita.
(per un parco prevalentemente abitativo: in inverno si stima attorno al 5-10%, in estate 20-30%)</t>
        </r>
      </text>
    </comment>
    <comment ref="D37" authorId="0">
      <text>
        <r>
          <rPr>
            <sz val="9"/>
            <color indexed="81"/>
            <rFont val="Tahoma"/>
            <family val="2"/>
          </rPr>
          <t>Potenza termica richiesta all'uscita della centrale termica</t>
        </r>
      </text>
    </comment>
    <comment ref="D41" authorId="0">
      <text>
        <r>
          <rPr>
            <sz val="9"/>
            <color indexed="81"/>
            <rFont val="Tahoma"/>
            <family val="2"/>
          </rPr>
          <t xml:space="preserve">Da considerare le perdite nelle tubazioni in centrale, scambiatori di calore, stoccaggio termico in centrale, ecc.
</t>
        </r>
        <r>
          <rPr>
            <b/>
            <sz val="9"/>
            <color indexed="81"/>
            <rFont val="Tahoma"/>
            <family val="2"/>
          </rPr>
          <t xml:space="preserve">NON è legato al rendimento della caldaia
</t>
        </r>
        <r>
          <rPr>
            <sz val="9"/>
            <color indexed="81"/>
            <rFont val="Tahoma"/>
            <family val="2"/>
          </rPr>
          <t>(la percentuale corrisponde al rapporto tra energia persa nell'impianto sull'energia prodotta)</t>
        </r>
      </text>
    </comment>
    <comment ref="E43" authorId="0">
      <text>
        <r>
          <rPr>
            <sz val="9"/>
            <color indexed="81"/>
            <rFont val="Tahoma"/>
            <family val="2"/>
          </rPr>
          <t xml:space="preserve">Inserire le percentuali di copertura di energia termica.
</t>
        </r>
        <r>
          <rPr>
            <b/>
            <sz val="9"/>
            <color indexed="81"/>
            <rFont val="Tahoma"/>
            <family val="2"/>
          </rPr>
          <t>ATTENZIONE: la somma deve essere del 100%</t>
        </r>
      </text>
    </comment>
    <comment ref="E48" authorId="0">
      <text>
        <r>
          <rPr>
            <sz val="9"/>
            <color indexed="81"/>
            <rFont val="Tahoma"/>
            <family val="2"/>
          </rPr>
          <t>Potenza generatore 1
in rapporto alla potenza termica uscente dall'impianto</t>
        </r>
      </text>
    </comment>
    <comment ref="D49" authorId="0">
      <text>
        <r>
          <rPr>
            <sz val="9"/>
            <color indexed="81"/>
            <rFont val="Tahoma"/>
            <family val="2"/>
          </rPr>
          <t xml:space="preserve">Questo valore ha lo scopo esclusivamente di calcolare i consumi elettrici.
</t>
        </r>
        <r>
          <rPr>
            <b/>
            <sz val="9"/>
            <color indexed="81"/>
            <rFont val="Tahoma"/>
            <family val="2"/>
          </rPr>
          <t>Se il precedente valore di potenza non si riferisce ad una pompa di calore, inserire un valore nullo</t>
        </r>
      </text>
    </comment>
    <comment ref="E51" authorId="0">
      <text>
        <r>
          <rPr>
            <sz val="9"/>
            <color indexed="81"/>
            <rFont val="Tahoma"/>
            <family val="2"/>
          </rPr>
          <t>Potenza generatore 2
in rapporto alla potenza termica uscente dall'impianto</t>
        </r>
      </text>
    </comment>
    <comment ref="D52" authorId="0">
      <text>
        <r>
          <rPr>
            <sz val="9"/>
            <color indexed="81"/>
            <rFont val="Tahoma"/>
            <family val="2"/>
          </rPr>
          <t xml:space="preserve">Questo valore ha lo scopo esclusivamente di calcolare i consumi elettrici.
</t>
        </r>
        <r>
          <rPr>
            <b/>
            <sz val="9"/>
            <color indexed="81"/>
            <rFont val="Tahoma"/>
            <family val="2"/>
          </rPr>
          <t>Se il precedente valore di potenza non si riferisce ad una pompa di calore, inserire un valore nullo.</t>
        </r>
      </text>
    </comment>
    <comment ref="E54" authorId="0">
      <text>
        <r>
          <rPr>
            <sz val="9"/>
            <color indexed="81"/>
            <rFont val="Tahoma"/>
            <family val="2"/>
          </rPr>
          <t>Potenza generatore "altro"
in rapporto alla potenza termica uscente dall'impianto</t>
        </r>
      </text>
    </comment>
    <comment ref="D55" authorId="0">
      <text>
        <r>
          <rPr>
            <sz val="9"/>
            <color indexed="81"/>
            <rFont val="Tahoma"/>
            <family val="2"/>
          </rPr>
          <t>Questo valore ha lo scopo esclusivamente di calcolare i consumi elettrici.</t>
        </r>
        <r>
          <rPr>
            <b/>
            <sz val="9"/>
            <color indexed="81"/>
            <rFont val="Tahoma"/>
            <family val="2"/>
          </rPr>
          <t xml:space="preserve">
Se il precedente valore di potenza non si riferisce ad una pompa di calore, inserire un valore nullo.</t>
        </r>
      </text>
    </comment>
    <comment ref="E56" authorId="0">
      <text>
        <r>
          <rPr>
            <sz val="9"/>
            <color indexed="81"/>
            <rFont val="Tahoma"/>
            <family val="2"/>
          </rPr>
          <t>indicatore di sovradimensionamento dell'impanto</t>
        </r>
      </text>
    </comment>
    <comment ref="D59" authorId="0">
      <text>
        <r>
          <rPr>
            <sz val="9"/>
            <color indexed="81"/>
            <rFont val="Tahoma"/>
            <family val="2"/>
          </rPr>
          <t>Se non presente un elettrofiltro, o se non si conosce in dettaglio il suo funzionamento, inserire un valore nullo in questa cella.</t>
        </r>
      </text>
    </comment>
    <comment ref="D65" authorId="0">
      <text>
        <r>
          <rPr>
            <sz val="9"/>
            <color indexed="81"/>
            <rFont val="Tahoma"/>
            <family val="2"/>
          </rPr>
          <t>Questa cella si attiva da sola  quando nelle celle D36 - D39 - D42 viene inserito un valore di CLA diverso da zero ("0").
Indica l'elettricità consumata dalle pompe di calore.</t>
        </r>
      </text>
    </comment>
    <comment ref="D70" authorId="0">
      <text>
        <r>
          <rPr>
            <sz val="9"/>
            <color indexed="81"/>
            <rFont val="Tahoma"/>
            <family val="2"/>
          </rPr>
          <t>• Da 35 a 40 kWh/m2a (fonte: pianificazione energetica del territorio – Modulo 6: Teleriscaldamento)
• Manuale “QS-Holzeizung – Automatische Holzheizungen – Planung und Ausführung”
&lt;50 kWh/am2 : non idoneo
50-70 kWh/am2 : limitatamente idoneo
&gt;70 kWh/am2 : idoneo</t>
        </r>
      </text>
    </comment>
    <comment ref="D71" authorId="0">
      <text>
        <r>
          <rPr>
            <sz val="9"/>
            <color indexed="81"/>
            <rFont val="Tahoma"/>
            <family val="2"/>
          </rPr>
          <t>valore consigliato:
&gt;50 MW/km2</t>
        </r>
      </text>
    </comment>
    <comment ref="D72" authorId="0">
      <text>
        <r>
          <rPr>
            <sz val="9"/>
            <color indexed="81"/>
            <rFont val="Tahoma"/>
            <family val="2"/>
          </rPr>
          <t>valore consigliato:
&gt;1.5-2 MWh/m</t>
        </r>
      </text>
    </comment>
    <comment ref="D73" authorId="0">
      <text>
        <r>
          <rPr>
            <sz val="9"/>
            <color indexed="81"/>
            <rFont val="Tahoma"/>
            <family val="2"/>
          </rPr>
          <t>valore consigliato:
&gt;1 kW/m</t>
        </r>
      </text>
    </comment>
    <comment ref="D80" authorId="0">
      <text>
        <r>
          <rPr>
            <sz val="9"/>
            <color indexed="81"/>
            <rFont val="Tahoma"/>
            <family val="2"/>
          </rPr>
          <t>Se necessario reinserire i valori di potenza termica già inseriti nelle celle D35, D38 o D D41.</t>
        </r>
      </text>
    </comment>
    <comment ref="D81" authorId="0">
      <text>
        <r>
          <rPr>
            <sz val="9"/>
            <color indexed="81"/>
            <rFont val="Tahoma"/>
            <family val="2"/>
          </rPr>
          <t>Inserire il valore di potenza elettrica generata.</t>
        </r>
      </text>
    </comment>
    <comment ref="D82" authorId="0">
      <text>
        <r>
          <rPr>
            <sz val="9"/>
            <color indexed="81"/>
            <rFont val="Tahoma"/>
            <family val="2"/>
          </rPr>
          <t>Se necessario reinserire i valori di energia termica già calcolati nelle celle D30, D31 o D D32.</t>
        </r>
      </text>
    </comment>
    <comment ref="D84" authorId="0">
      <text>
        <r>
          <rPr>
            <sz val="9"/>
            <color indexed="81"/>
            <rFont val="Tahoma"/>
            <family val="2"/>
          </rPr>
          <t>È il rapporto tra il numero di ore di funzionamento all'anno ed il numero massimo do ore annue (8760h/a)</t>
        </r>
      </text>
    </comment>
  </commentList>
</comments>
</file>

<file path=xl/comments2.xml><?xml version="1.0" encoding="utf-8"?>
<comments xmlns="http://schemas.openxmlformats.org/spreadsheetml/2006/main">
  <authors>
    <author>Marco Belliardi</author>
    <author>Fasciana Michele</author>
  </authors>
  <commentList>
    <comment ref="D11" authorId="0">
      <text>
        <r>
          <rPr>
            <sz val="9"/>
            <color indexed="81"/>
            <rFont val="Tahoma"/>
            <family val="2"/>
          </rPr>
          <t>Comprende tutti i consumi elettrici presenti in centrale termica, esclusi quelli dell'eventuale pompa di calore (cella successiva D12)</t>
        </r>
      </text>
    </comment>
    <comment ref="E18" authorId="0">
      <text>
        <r>
          <rPr>
            <sz val="9"/>
            <color indexed="81"/>
            <rFont val="Tahoma"/>
            <family val="2"/>
          </rPr>
          <t>Inserire i collegamenti con le celle D7-D8 e D9</t>
        </r>
      </text>
    </comment>
    <comment ref="J18" authorId="0">
      <text>
        <r>
          <rPr>
            <sz val="9"/>
            <color indexed="81"/>
            <rFont val="Tahoma"/>
            <family val="2"/>
          </rPr>
          <t>Valori proposti e di massima, se oppurtuno modificare</t>
        </r>
      </text>
    </comment>
    <comment ref="P20" authorId="0">
      <text>
        <r>
          <rPr>
            <sz val="9"/>
            <color indexed="81"/>
            <rFont val="Tahoma"/>
            <family val="2"/>
          </rPr>
          <t xml:space="preserve">Potenza installata per la caldaia a biomassa:
</t>
        </r>
        <r>
          <rPr>
            <b/>
            <sz val="9"/>
            <color indexed="81"/>
            <rFont val="Tahoma"/>
            <family val="2"/>
          </rPr>
          <t xml:space="preserve"> - inserire 1 per il generatore 1
 - inserire 2 per il generatore 2
 - inserire 3 per il generatore 3</t>
        </r>
      </text>
    </comment>
    <comment ref="P21" authorId="0">
      <text>
        <r>
          <rPr>
            <sz val="9"/>
            <color indexed="81"/>
            <rFont val="Tahoma"/>
            <family val="2"/>
          </rPr>
          <t xml:space="preserve">Verificare la potenza installata per la caldaia a biomassa
</t>
        </r>
      </text>
    </comment>
    <comment ref="P22" authorId="0">
      <text>
        <r>
          <rPr>
            <sz val="9"/>
            <color indexed="81"/>
            <rFont val="Tahoma"/>
            <family val="2"/>
          </rPr>
          <t xml:space="preserve">Consumo di combustibile a piena potenza del generatore sopra inserito.
</t>
        </r>
        <r>
          <rPr>
            <b/>
            <sz val="9"/>
            <color indexed="81"/>
            <rFont val="Tahoma"/>
            <family val="2"/>
          </rPr>
          <t>Verificare il collegamento con i PCI e i rendimenti</t>
        </r>
      </text>
    </comment>
    <comment ref="H26" authorId="0">
      <text>
        <r>
          <rPr>
            <sz val="9"/>
            <color indexed="81"/>
            <rFont val="Tahoma"/>
            <family val="2"/>
          </rPr>
          <t>Quantità di energia elettrica autoconsumata</t>
        </r>
      </text>
    </comment>
    <comment ref="L26" authorId="1">
      <text>
        <r>
          <rPr>
            <sz val="9"/>
            <color indexed="81"/>
            <rFont val="Tahoma"/>
            <family val="2"/>
          </rPr>
          <t>Valore negativo (costo risparmiato)</t>
        </r>
      </text>
    </comment>
    <comment ref="J27" authorId="0">
      <text>
        <r>
          <rPr>
            <sz val="9"/>
            <color indexed="81"/>
            <rFont val="Tahoma"/>
            <family val="2"/>
          </rPr>
          <t>compenso dell'azienda elettrica per l'immmissione in rete di elettricità</t>
        </r>
      </text>
    </comment>
    <comment ref="L27" authorId="0">
      <text>
        <r>
          <rPr>
            <sz val="9"/>
            <color indexed="81"/>
            <rFont val="Tahoma"/>
            <family val="2"/>
          </rPr>
          <t>valore negativo (entrata)</t>
        </r>
      </text>
    </comment>
  </commentList>
</comments>
</file>

<file path=xl/comments3.xml><?xml version="1.0" encoding="utf-8"?>
<comments xmlns="http://schemas.openxmlformats.org/spreadsheetml/2006/main">
  <authors>
    <author>Marco Belliardi</author>
    <author>Fasciana Michele</author>
  </authors>
  <commentList>
    <comment ref="F8" authorId="0">
      <text>
        <r>
          <rPr>
            <sz val="9"/>
            <color indexed="81"/>
            <rFont val="Tahoma"/>
            <family val="2"/>
          </rPr>
          <t>onorari, assicurazione, manutenzione, ecc</t>
        </r>
      </text>
    </comment>
    <comment ref="C13" authorId="0">
      <text>
        <r>
          <rPr>
            <sz val="9"/>
            <color indexed="81"/>
            <rFont val="Tahoma"/>
            <family val="2"/>
          </rPr>
          <t>Scambiatori di calore in centrale, vasi di espansione, pompe in centrale, regolazione e controllo</t>
        </r>
      </text>
    </comment>
    <comment ref="C14" authorId="0">
      <text>
        <r>
          <rPr>
            <sz val="9"/>
            <color indexed="81"/>
            <rFont val="Tahoma"/>
            <family val="2"/>
          </rPr>
          <t>Tutto ciò che può non essere previsto nei precedenti punti
ad es: canne fumarie, condotte, boiler,  pompe, fornitura, imprevisti, ecc.</t>
        </r>
      </text>
    </comment>
    <comment ref="C20" authorId="0">
      <text>
        <r>
          <rPr>
            <sz val="9"/>
            <color indexed="81"/>
            <rFont val="Tahoma"/>
            <family val="2"/>
          </rPr>
          <t>Tutto ciò che può non essere previsto nei precedenti punti
ad es: canne fumarie, condotte, boiler,  pompe, fornitura, imprevisti, ecc.</t>
        </r>
      </text>
    </comment>
    <comment ref="C30" authorId="0">
      <text>
        <r>
          <rPr>
            <sz val="9"/>
            <color indexed="81"/>
            <rFont val="Tahoma"/>
            <family val="2"/>
          </rPr>
          <t>scambiatore di calore, armadio</t>
        </r>
      </text>
    </comment>
    <comment ref="C31" authorId="0">
      <text>
        <r>
          <rPr>
            <sz val="9"/>
            <color indexed="81"/>
            <rFont val="Tahoma"/>
            <family val="2"/>
          </rPr>
          <t>Valvole, controller, sonde, pompa , contacalorie, ecc</t>
        </r>
      </text>
    </comment>
    <comment ref="C35" authorId="0">
      <text>
        <r>
          <rPr>
            <sz val="9"/>
            <color indexed="81"/>
            <rFont val="Tahoma"/>
            <family val="2"/>
          </rPr>
          <t>Tutto ciò che può non essere previsto nei precedenti punti
Ad es: Materiale accessorio, ecc..</t>
        </r>
      </text>
    </comment>
    <comment ref="C40" authorId="1">
      <text>
        <r>
          <rPr>
            <sz val="9"/>
            <color indexed="81"/>
            <rFont val="Tahoma"/>
            <family val="2"/>
          </rPr>
          <t>Incluso Progettazione, direzione lavori e messa in esercizio</t>
        </r>
      </text>
    </comment>
    <comment ref="C41" authorId="1">
      <text>
        <r>
          <rPr>
            <sz val="9"/>
            <color indexed="81"/>
            <rFont val="Tahoma"/>
            <family val="2"/>
          </rPr>
          <t>Incluso Progettazione, direzione lavori e messa in esercizio</t>
        </r>
      </text>
    </comment>
  </commentList>
</comments>
</file>

<file path=xl/sharedStrings.xml><?xml version="1.0" encoding="utf-8"?>
<sst xmlns="http://schemas.openxmlformats.org/spreadsheetml/2006/main" count="307" uniqueCount="218">
  <si>
    <t>TOTALE INVESTIMENTI</t>
  </si>
  <si>
    <t>CHF/a</t>
  </si>
  <si>
    <t>%</t>
  </si>
  <si>
    <t>Fabbisogno totale calore utenti (domanda)</t>
  </si>
  <si>
    <t>kWh/a</t>
  </si>
  <si>
    <t>nr.</t>
  </si>
  <si>
    <t>kW</t>
  </si>
  <si>
    <t>Vettori energetici</t>
  </si>
  <si>
    <t>Cippato</t>
  </si>
  <si>
    <t>Pellets</t>
  </si>
  <si>
    <t>Olio combustibile</t>
  </si>
  <si>
    <t>Gas metano</t>
  </si>
  <si>
    <t>Gas GPL</t>
  </si>
  <si>
    <t>kg/a</t>
  </si>
  <si>
    <t>TOTALE</t>
  </si>
  <si>
    <t>FABBISOGNO VETTORI ENERGETICI PER GENERATORE DI CALORE</t>
  </si>
  <si>
    <t>Opere civili</t>
  </si>
  <si>
    <t>Impianto elettrico</t>
  </si>
  <si>
    <t>Qtà</t>
  </si>
  <si>
    <t>Costo unitario</t>
  </si>
  <si>
    <t>COSTO DELL'ENERGIA</t>
  </si>
  <si>
    <t xml:space="preserve">CALORE </t>
  </si>
  <si>
    <t>ml</t>
  </si>
  <si>
    <t>Centrale termica</t>
  </si>
  <si>
    <t xml:space="preserve">Totale </t>
  </si>
  <si>
    <t>m2</t>
  </si>
  <si>
    <t>Unità immobiliari servite</t>
  </si>
  <si>
    <t>Utenti da servire - totali</t>
  </si>
  <si>
    <t>altro</t>
  </si>
  <si>
    <t>fattore di contemporaneità</t>
  </si>
  <si>
    <t>Fabbisogni termici</t>
  </si>
  <si>
    <t>Rete e utenze</t>
  </si>
  <si>
    <t>Indici energetici</t>
  </si>
  <si>
    <t>kW/m</t>
  </si>
  <si>
    <t>CHF/m3</t>
  </si>
  <si>
    <t>CHF/kWh</t>
  </si>
  <si>
    <t>litri/a</t>
  </si>
  <si>
    <t>CHF/litro</t>
  </si>
  <si>
    <t>DATI TECNICI</t>
  </si>
  <si>
    <t>Caldaia principale (no opere civili)</t>
  </si>
  <si>
    <t>caldaia secondaria</t>
  </si>
  <si>
    <t>Sottostazioni - scambiatori</t>
  </si>
  <si>
    <t>INVESTIMENTI</t>
  </si>
  <si>
    <t>RIASSUNTO CONSUMI ENERGETICI</t>
  </si>
  <si>
    <t>kWh/m3</t>
  </si>
  <si>
    <t>kWh/kg</t>
  </si>
  <si>
    <t>kWh/litro</t>
  </si>
  <si>
    <t>PRODUZIONE CALORE</t>
  </si>
  <si>
    <t>CENTRALE</t>
  </si>
  <si>
    <t>Altro</t>
  </si>
  <si>
    <t>DISTRIBUZIONE CALORE</t>
  </si>
  <si>
    <t xml:space="preserve">PRODUZIONE CALORE </t>
  </si>
  <si>
    <t>Totale</t>
  </si>
  <si>
    <t xml:space="preserve">Altro </t>
  </si>
  <si>
    <t>Procedura:</t>
  </si>
  <si>
    <t>-</t>
  </si>
  <si>
    <t>PCI</t>
  </si>
  <si>
    <t>Sottostazioni - altro (lavori, allacciam, ecc.)</t>
  </si>
  <si>
    <t>Termici</t>
  </si>
  <si>
    <t>Elettrici</t>
  </si>
  <si>
    <t>W/m</t>
  </si>
  <si>
    <t>h/a</t>
  </si>
  <si>
    <t>sottostazioni</t>
  </si>
  <si>
    <t>TOTALE - COMPLESSIVO</t>
  </si>
  <si>
    <t>IMPIANTO</t>
  </si>
  <si>
    <t>Onorari centrale</t>
  </si>
  <si>
    <t>Onorari distribuzione</t>
  </si>
  <si>
    <t>Condotte per rete di teleriscaldamento</t>
  </si>
  <si>
    <t>Elettrofiltro</t>
  </si>
  <si>
    <t>Stazioni di ripompaggio</t>
  </si>
  <si>
    <t>Utente</t>
  </si>
  <si>
    <t>Sottostazioni - accessori</t>
  </si>
  <si>
    <t>Rete</t>
  </si>
  <si>
    <t>Centrale</t>
  </si>
  <si>
    <t>A1</t>
  </si>
  <si>
    <t>A2</t>
  </si>
  <si>
    <t>A3</t>
  </si>
  <si>
    <t>A4</t>
  </si>
  <si>
    <t>A5</t>
  </si>
  <si>
    <t>A6</t>
  </si>
  <si>
    <t xml:space="preserve"> Dati tecnici e stima domanda</t>
  </si>
  <si>
    <t>Potenza termica fornita dal generatore di calore 1</t>
  </si>
  <si>
    <t>Potenza termica fornita dal generatore di calore 2</t>
  </si>
  <si>
    <t>CLA (se presente una PdC)</t>
  </si>
  <si>
    <t>Edifici da servire - residenziali</t>
  </si>
  <si>
    <t>Edifici da servire - non residenziali</t>
  </si>
  <si>
    <t>Importante l'inserimento della lunghezza del tracciato (da considerare i metri di scavo, quindi NON andata + ritorno)</t>
  </si>
  <si>
    <t>Il fabbisogno totale di calore degli utenti corrisponde al fabbisogno termico delle utenze (riscaldamento e ACS). Inserire il valore complessivo previsto, eventuali aggiustamenti negli anni verrano prefezionati nel foglio "BusinessPlan"</t>
  </si>
  <si>
    <t>Il fabbisogno di potenza termica corrisponde alla somma dei fabbisogni delle singole utenze, verranno previsti nelle celle successive aggiustamenti e integrazioni con la rete (contemporaneità, perdite termiche di rete,..)</t>
  </si>
  <si>
    <t>In questo riquadro non si inserisce ancora la potenza termica installata in centrale!</t>
  </si>
  <si>
    <t>Per ulteriori chiarimenti, leggere i commenti sulle singole celle</t>
  </si>
  <si>
    <t>È possibile inserire fino a 3 generatori di calore differenti</t>
  </si>
  <si>
    <t>Per tutti gli altri rendimenti dei singoli generatori di calore (caldaie a combustione) verranno inseriti in un successivo foglio ("Vettori energetici")</t>
  </si>
  <si>
    <t>Dati tecnici - Cogenerazione</t>
  </si>
  <si>
    <t>B1</t>
  </si>
  <si>
    <t>B2</t>
  </si>
  <si>
    <t>Verificare che i poteri calorifici proposti per i combustibili corrispondono al caso studiato</t>
  </si>
  <si>
    <t>B3</t>
  </si>
  <si>
    <t xml:space="preserve">Verificare che i prezzi proposti di acquisto e di vendita dell'energia elettrica corrispondono al caso studiato. </t>
  </si>
  <si>
    <t>Energia elettrica consumata dall'impianto (componenti ausiliari, ecc.)</t>
  </si>
  <si>
    <t>Energia termica prodotta annualmente dall'impianto</t>
  </si>
  <si>
    <t>Energia termica prodotta dal generatore di calore 1</t>
  </si>
  <si>
    <t>Energia termica prodotta dal generatore di calore 3</t>
  </si>
  <si>
    <t>Nel caso di impianti a combustione è necessario inserire il valore di energia prodotta dentro la cella corrispondente tra F18 e F22 - si consiglia di inserire un collegamento con D7 e/o D8 e/o D9. Nel caso di pompe di calore non è necessario inserire collegamenti, verificare solamente il costo dell'energia elettrica</t>
  </si>
  <si>
    <t>HELP</t>
  </si>
  <si>
    <t>Generatore di calore secondario</t>
  </si>
  <si>
    <t>Generatore di calore principale (no opere civili)</t>
  </si>
  <si>
    <t>Sottostazioni - telegestione impianti elettrici</t>
  </si>
  <si>
    <t>Impiantistica per la distribuzione</t>
  </si>
  <si>
    <t>Consumi elettrici secondari del generatore di calore 1</t>
  </si>
  <si>
    <t>Consumi elettrici secondari del generatore di calore 2</t>
  </si>
  <si>
    <t>Consumi elettrici secondari del generatore di calore 3</t>
  </si>
  <si>
    <t>Energia elettrica pompe di circolazione</t>
  </si>
  <si>
    <t>Energia elettrica stazione di ripompaggio</t>
  </si>
  <si>
    <t>Consumo complessivo di energia elettrica</t>
  </si>
  <si>
    <t>Generatore di calore</t>
  </si>
  <si>
    <t>Nel caso di una pompa di calore, è richiesto di inserire un valore attendibile di CLA (da cui ne dipende il consumo elettrico nella cella D50)</t>
  </si>
  <si>
    <t>I1</t>
  </si>
  <si>
    <t>I2</t>
  </si>
  <si>
    <t>I3</t>
  </si>
  <si>
    <t>Condotte per lo stacco a confine</t>
  </si>
  <si>
    <t>Lavori per la diramazione a confine</t>
  </si>
  <si>
    <t>Potenza termica  fornita dal generatore di calore 3</t>
  </si>
  <si>
    <t>Fabbisogno complessivo di potenza termica</t>
  </si>
  <si>
    <t>Tutti gli altri dati vengono esclusivamante utilizzati per calcolare indici tecnici ed economici</t>
  </si>
  <si>
    <t>Se alcuni valori non sono noti, è possibile inserire un valore nullo nell'apposita cella</t>
  </si>
  <si>
    <t>Superficie di territorio analizzata</t>
  </si>
  <si>
    <t>Superficie di territorio analizzata: i modi per calcolare questa superficie sono numerosi e soggettivi. La superficie corrisponde comunque, in linea di massima alla somma delle aree di particelle con tutte le case potenzialmente teleriscaldabili nella zona studiata.</t>
  </si>
  <si>
    <t>Gli eventuali consumi elettrici dovuti al funzionamento della pompa di calore sono calcolati in automatico sulla base del CLA precedentemente inserito ("centrale termica")</t>
  </si>
  <si>
    <t>Se alcuni di questi valori sono ritenuti non importanti per una prima analisi, inserire dei valori nulli.</t>
  </si>
  <si>
    <t>Proposta di calcolo per stimare la volumetria necessaria per lo stoccaggio del cippato. Modificando i collegamenti e le formule, è possibile estendere questo calcolo anche ad altri vettori.</t>
  </si>
  <si>
    <t>A seconda che il generatore di calore a cippato sia stato inserito con il numero 1 - 2 o 3, inserire tale numero corrispondente anche nella cella P20</t>
  </si>
  <si>
    <t>Scavo, posa e ripristino per le condotte interrate</t>
  </si>
  <si>
    <t>specif.</t>
  </si>
  <si>
    <t>…</t>
  </si>
  <si>
    <t>La tabella "Riassunto Consumi energetici" riprende i valori di energia termica prodotta dai generatori di calore, e l'energia elettrica consumata dall'impianto</t>
  </si>
  <si>
    <t>le voci di costo sono raggruppate nelle principali categorie. Se neccessario accorpare sotto la stessa voce costi più dettagliati</t>
  </si>
  <si>
    <t>COGENERAZIONE ELETTRICA</t>
  </si>
  <si>
    <t>Distribuzione calore</t>
  </si>
  <si>
    <t>Per distribuzione del calore si intende tutto quel che è al di fuori della centrale termica. Comprende quindi sia la rete di tubazioni che l'impiantistica presso le utenze.</t>
  </si>
  <si>
    <t>Per poter conoscere quanto siano sensibili sul'investimento complessivo i costi legati all'acciamento dell'utente, è possibile inserire o meno costi</t>
  </si>
  <si>
    <t>Una stima dei costi di manutenzione annuali è fatta inserendo una percentuale su ogni voce di costo (colonna H)</t>
  </si>
  <si>
    <t>Dei costi assicurativi annuali possono essere inseriti e previsti nel calcolo. Costi diversi possono anche essere presi in considerazione (tassa sul clima, tassa sull'elettricità, ecc)</t>
  </si>
  <si>
    <t>Superficie di riferimento energetico complessiva (SRE)</t>
  </si>
  <si>
    <t>Lunghezza complessiva rete</t>
  </si>
  <si>
    <t>Lunghezza rete principale</t>
  </si>
  <si>
    <t>Lunghezza diramazioni secondarie</t>
  </si>
  <si>
    <t>Perdite dell'impiantistica in centrale termica</t>
  </si>
  <si>
    <t>Notare che la cella D28 non si riferisce al rendimento del generatore di calore bensì all'impiantistica della centrale. Sono infatti una stima della perdite impiantistiche quali scambiatori di calore, tubazioni, stoccaggi, ecc. La percentuale corrisponde al rapporto tra energia persa e l'energia prodotta.</t>
  </si>
  <si>
    <t>Inserire i principali consumi elettrici; si possono quindi stimare i consumi elettrici secondari necessari al funzionamento dei generatori di calore, sia quelli necessari a movimentare il fluido termovettore nella rete</t>
  </si>
  <si>
    <t>ONORARI E ALTRI COSTI</t>
  </si>
  <si>
    <t xml:space="preserve">TOTALE </t>
  </si>
  <si>
    <t>Onorari  e altri costi</t>
  </si>
  <si>
    <t>La densità termica è la quantità di energia termica presente sul territorio (densità termica del territorio, ad esempio in kWh/km2) oppure la quantità di energia fornita per metro lineare di tracciato (densità termica della rete, tipicamente kWh/m).</t>
  </si>
  <si>
    <t>Densità termica del territorio</t>
  </si>
  <si>
    <t>Densità termica della rete</t>
  </si>
  <si>
    <t>Inserire i principali dati energetici riguardanti un impianto cogenerativo. Sono richiesti i valori di energia e potenza, per le componenti termica ed elettrica. Siccome i valori termici potrebbero già essere stati inseriti nella parte di "centrale termica", rimprendere semplicemente i valori.</t>
  </si>
  <si>
    <t>TOTALE POTENZA TERMICA INSTALLATA</t>
  </si>
  <si>
    <t>Autoconsumo elettrico</t>
  </si>
  <si>
    <t>Energia elettrica prodotta dall'impianto</t>
  </si>
  <si>
    <t>Condotte primarie</t>
  </si>
  <si>
    <t>Scavo, posa, ripristino</t>
  </si>
  <si>
    <t>stacco a confine (condotte e lavori)</t>
  </si>
  <si>
    <t>telegestione, impianto elettrico</t>
  </si>
  <si>
    <t>(kWh/a)/m2</t>
  </si>
  <si>
    <t>MW/km2</t>
  </si>
  <si>
    <t>(MWh/a)/m</t>
  </si>
  <si>
    <t>Investimenti - Fondi di finanziamento</t>
  </si>
  <si>
    <t>Altro 1</t>
  </si>
  <si>
    <t>Altro 2</t>
  </si>
  <si>
    <t xml:space="preserve">Specificare: </t>
  </si>
  <si>
    <t>Specificare:</t>
  </si>
  <si>
    <t>Investimento totale (CHF)</t>
  </si>
  <si>
    <t>Localizzazione impianto:</t>
  </si>
  <si>
    <t>Variante (descrizione):</t>
  </si>
  <si>
    <t>Potenza termica in uscita dalla centrale termica</t>
  </si>
  <si>
    <t>Energia termica fornita alla rete</t>
  </si>
  <si>
    <t>Energia elettrica elettrofiltro</t>
  </si>
  <si>
    <t>Energia elettrica per riscaldamento (Pompe di calore)</t>
  </si>
  <si>
    <t>Consumi di energia elettrica</t>
  </si>
  <si>
    <t>Cogeneratore</t>
  </si>
  <si>
    <t>Nel caso di impianto cogenerativo, suddividere i costi tra "produzione calore" e "cogenerazione elettrica"</t>
  </si>
  <si>
    <t>Potenza termica richiesta dalle utenze</t>
  </si>
  <si>
    <t>Perdite per metro lineare</t>
  </si>
  <si>
    <t>Perdite di potenza nelle condotte</t>
  </si>
  <si>
    <t>Ore funzionamento (considerando regime nominale)</t>
  </si>
  <si>
    <t>Perdite di energia nelle condotte</t>
  </si>
  <si>
    <t>Consumi elettrici dovuti al funzionamento di PdC</t>
  </si>
  <si>
    <r>
      <t>Altro</t>
    </r>
    <r>
      <rPr>
        <sz val="10"/>
        <color indexed="8"/>
        <rFont val="Calibri"/>
        <family val="2"/>
      </rPr>
      <t xml:space="preserve"> (specificare a lato)</t>
    </r>
  </si>
  <si>
    <t>Potenza termica recuperabile dall'impianto</t>
  </si>
  <si>
    <t>Energia termica prodotta annualmente</t>
  </si>
  <si>
    <t>Potenza elettrica prodotta dall'impianto</t>
  </si>
  <si>
    <t>Energia elettrica prodotta annualmente</t>
  </si>
  <si>
    <t>Fattore di utilizzo annuo dell'impianto</t>
  </si>
  <si>
    <t>Rendimento elettrico</t>
  </si>
  <si>
    <t>Perdite termiche (camino, caldaia, ecc)</t>
  </si>
  <si>
    <t>Energia prodotta
kWh</t>
  </si>
  <si>
    <t>Rendimenti
di combustione</t>
  </si>
  <si>
    <t>Energia primaria
kWh</t>
  </si>
  <si>
    <t>Silos stoccaggio</t>
  </si>
  <si>
    <t>Giorni di autonomia</t>
  </si>
  <si>
    <t>Potenza [kW]</t>
  </si>
  <si>
    <t>Consumo [m3/h]</t>
  </si>
  <si>
    <t>Volume biomassa (m3)</t>
  </si>
  <si>
    <t>Generatore di calore 1</t>
  </si>
  <si>
    <t>Generatore di calore 2</t>
  </si>
  <si>
    <t>Generatore di calore 3</t>
  </si>
  <si>
    <t>Reti di teleriscaldamento - Dati di progetto</t>
  </si>
  <si>
    <t>Nome della rete di teleriscaldamento / Breve descrizione impianto:</t>
  </si>
  <si>
    <t>Questi valori, basati sull'esperienza e sulla letteratura, permettono di avere già fin da subito una prima valutazione preliminare sul progetto.</t>
  </si>
  <si>
    <t>Compilare i fogli da sinistra verso destra (es: Dati tecnici e stima domanda --&gt; Vettori energetici --&gt; Investimenti --&gt; …)</t>
  </si>
  <si>
    <t>Le celle gialle sono da compilare da parte dell'utilizzatore.</t>
  </si>
  <si>
    <t>Tutte le celle gialle ritenute non importanti, per le quali non si conosce o non è presente un valore, inserire un corrispondente nullo ("0" zero).</t>
  </si>
  <si>
    <t>Se presenti, leggere attentamente i commenti direttamente sulle celle. Sono inoltre presenti anche alcuni collegamenti a importanti commenti al foglio "info"</t>
  </si>
  <si>
    <t>I fogli "Dati tecnici e stima domanda", "Vettori energetici" e "Investimenti" sono da stampare e allegare al formulario di richiesta di incentivi</t>
  </si>
  <si>
    <t>Compilatore, luogo, data, firma:</t>
  </si>
  <si>
    <t>Versione 30.11.2016</t>
  </si>
  <si>
    <t>Energia termica prodotta dal generatore di calore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</si>
</sst>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0.0%"/>
  </numFmts>
  <fonts count="21" x14ac:knownFonts="1">
    <font>
      <sz val="11"/>
      <color theme="1"/>
      <name val="Calibri"/>
      <family val="2"/>
      <scheme val="minor"/>
    </font>
    <font>
      <sz val="11"/>
      <color indexed="8"/>
      <name val="Calibri"/>
      <family val="2"/>
    </font>
    <font>
      <b/>
      <sz val="11"/>
      <color indexed="8"/>
      <name val="Calibri"/>
      <family val="2"/>
    </font>
    <font>
      <b/>
      <sz val="10"/>
      <color indexed="8"/>
      <name val="Calibri"/>
      <family val="2"/>
    </font>
    <font>
      <sz val="10"/>
      <color indexed="8"/>
      <name val="Calibri"/>
      <family val="2"/>
    </font>
    <font>
      <b/>
      <sz val="10.5"/>
      <color indexed="8"/>
      <name val="Calibri"/>
      <family val="2"/>
    </font>
    <font>
      <sz val="10.5"/>
      <color indexed="8"/>
      <name val="Calibri"/>
      <family val="2"/>
    </font>
    <font>
      <b/>
      <i/>
      <sz val="10.5"/>
      <color indexed="8"/>
      <name val="Calibri"/>
      <family val="2"/>
    </font>
    <font>
      <sz val="9"/>
      <color indexed="81"/>
      <name val="Tahoma"/>
      <family val="2"/>
    </font>
    <font>
      <b/>
      <sz val="9"/>
      <color indexed="81"/>
      <name val="Tahoma"/>
      <family val="2"/>
    </font>
    <font>
      <sz val="11"/>
      <color indexed="8"/>
      <name val="Calibri"/>
      <family val="2"/>
    </font>
    <font>
      <i/>
      <sz val="10"/>
      <color indexed="8"/>
      <name val="Calibri"/>
      <family val="2"/>
    </font>
    <font>
      <b/>
      <i/>
      <u/>
      <sz val="14"/>
      <color indexed="8"/>
      <name val="Calibri"/>
      <family val="2"/>
    </font>
    <font>
      <b/>
      <sz val="12"/>
      <color indexed="8"/>
      <name val="Calibri"/>
      <family val="2"/>
    </font>
    <font>
      <sz val="8"/>
      <name val="Calibri"/>
      <family val="2"/>
    </font>
    <font>
      <b/>
      <sz val="12"/>
      <color indexed="8"/>
      <name val="Calibri"/>
      <family val="2"/>
    </font>
    <font>
      <u/>
      <sz val="11"/>
      <color theme="10"/>
      <name val="Calibri"/>
      <family val="2"/>
      <scheme val="minor"/>
    </font>
    <font>
      <b/>
      <sz val="20"/>
      <color theme="1"/>
      <name val="Calibri"/>
      <family val="2"/>
      <scheme val="minor"/>
    </font>
    <font>
      <sz val="9"/>
      <color rgb="FF000000"/>
      <name val="Arial"/>
      <family val="2"/>
    </font>
    <font>
      <b/>
      <u/>
      <sz val="20"/>
      <color theme="1"/>
      <name val="Calibri"/>
      <family val="2"/>
      <scheme val="minor"/>
    </font>
    <font>
      <b/>
      <sz val="14"/>
      <color theme="1"/>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57"/>
        <bgColor indexed="64"/>
      </patternFill>
    </fill>
    <fill>
      <patternFill patternType="solid">
        <fgColor indexed="43"/>
        <bgColor indexed="64"/>
      </patternFill>
    </fill>
    <fill>
      <patternFill patternType="solid">
        <fgColor indexed="51"/>
        <bgColor indexed="64"/>
      </patternFill>
    </fill>
    <fill>
      <patternFill patternType="solid">
        <fgColor indexed="53"/>
        <bgColor indexed="64"/>
      </patternFill>
    </fill>
    <fill>
      <patternFill patternType="solid">
        <fgColor indexed="26"/>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0" fontId="1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40">
    <xf numFmtId="0" fontId="0" fillId="0" borderId="0" xfId="0"/>
    <xf numFmtId="0" fontId="4" fillId="6" borderId="42" xfId="0" applyFont="1" applyFill="1" applyBorder="1" applyAlignment="1" applyProtection="1">
      <alignment horizontal="right"/>
      <protection locked="0"/>
    </xf>
    <xf numFmtId="9" fontId="4" fillId="4" borderId="42" xfId="0" applyNumberFormat="1" applyFont="1" applyFill="1" applyBorder="1" applyAlignment="1" applyProtection="1">
      <alignment horizontal="left" indent="2"/>
      <protection locked="0"/>
    </xf>
    <xf numFmtId="43" fontId="4" fillId="4" borderId="43" xfId="2" applyFont="1" applyFill="1" applyBorder="1" applyAlignment="1" applyProtection="1">
      <alignment horizontal="center"/>
      <protection locked="0"/>
    </xf>
    <xf numFmtId="0" fontId="0" fillId="4" borderId="1" xfId="0" applyFill="1" applyBorder="1" applyProtection="1">
      <protection locked="0"/>
    </xf>
    <xf numFmtId="0" fontId="4" fillId="6" borderId="1" xfId="0" applyFont="1" applyFill="1" applyBorder="1" applyAlignment="1" applyProtection="1">
      <alignment horizontal="right"/>
      <protection locked="0"/>
    </xf>
    <xf numFmtId="9" fontId="4" fillId="4" borderId="1" xfId="0" applyNumberFormat="1" applyFont="1" applyFill="1" applyBorder="1" applyAlignment="1" applyProtection="1">
      <alignment horizontal="left" indent="2"/>
      <protection locked="0"/>
    </xf>
    <xf numFmtId="43" fontId="4" fillId="4" borderId="5" xfId="2" applyFont="1" applyFill="1" applyBorder="1" applyAlignment="1" applyProtection="1">
      <alignment horizontal="center"/>
      <protection locked="0"/>
    </xf>
    <xf numFmtId="0" fontId="1" fillId="11" borderId="1" xfId="0" applyFont="1" applyFill="1" applyBorder="1" applyProtection="1">
      <protection locked="0"/>
    </xf>
    <xf numFmtId="0" fontId="4" fillId="6" borderId="63" xfId="0" applyFont="1" applyFill="1" applyBorder="1" applyAlignment="1" applyProtection="1">
      <alignment horizontal="right"/>
      <protection locked="0"/>
    </xf>
    <xf numFmtId="9" fontId="4" fillId="4" borderId="63" xfId="0" applyNumberFormat="1" applyFont="1" applyFill="1" applyBorder="1" applyAlignment="1" applyProtection="1">
      <alignment horizontal="left" indent="2"/>
      <protection locked="0"/>
    </xf>
    <xf numFmtId="43" fontId="4" fillId="4" borderId="12" xfId="2" applyFont="1" applyFill="1" applyBorder="1" applyAlignment="1" applyProtection="1">
      <alignment horizontal="center"/>
      <protection locked="0"/>
    </xf>
    <xf numFmtId="164" fontId="4" fillId="4" borderId="8" xfId="2" applyNumberFormat="1" applyFont="1" applyFill="1" applyBorder="1" applyProtection="1">
      <protection locked="0"/>
    </xf>
    <xf numFmtId="164" fontId="4" fillId="4" borderId="19" xfId="2" applyNumberFormat="1" applyFont="1" applyFill="1" applyBorder="1" applyProtection="1">
      <protection locked="0"/>
    </xf>
    <xf numFmtId="9" fontId="4" fillId="4" borderId="8" xfId="2" applyNumberFormat="1" applyFont="1" applyFill="1" applyBorder="1" applyProtection="1">
      <protection locked="0"/>
    </xf>
    <xf numFmtId="43" fontId="4" fillId="4" borderId="8" xfId="2" applyNumberFormat="1" applyFont="1" applyFill="1" applyBorder="1" applyProtection="1">
      <protection locked="0"/>
    </xf>
    <xf numFmtId="9" fontId="4" fillId="4" borderId="19" xfId="2" applyNumberFormat="1" applyFont="1" applyFill="1" applyBorder="1" applyProtection="1">
      <protection locked="0"/>
    </xf>
    <xf numFmtId="9" fontId="11" fillId="4" borderId="54" xfId="0" applyNumberFormat="1" applyFont="1" applyFill="1" applyBorder="1" applyProtection="1">
      <protection locked="0"/>
    </xf>
    <xf numFmtId="9" fontId="11" fillId="4" borderId="55" xfId="0" applyNumberFormat="1" applyFont="1" applyFill="1" applyBorder="1" applyProtection="1">
      <protection locked="0"/>
    </xf>
    <xf numFmtId="9" fontId="11" fillId="4" borderId="56" xfId="0" applyNumberFormat="1" applyFont="1" applyFill="1" applyBorder="1" applyProtection="1">
      <protection locked="0"/>
    </xf>
    <xf numFmtId="0" fontId="3" fillId="4" borderId="14" xfId="0" applyFont="1" applyFill="1" applyBorder="1" applyProtection="1">
      <protection locked="0"/>
    </xf>
    <xf numFmtId="164" fontId="4" fillId="4" borderId="5" xfId="2" applyNumberFormat="1" applyFont="1" applyFill="1" applyBorder="1" applyProtection="1">
      <protection locked="0"/>
    </xf>
    <xf numFmtId="43" fontId="4" fillId="4" borderId="25" xfId="2" applyFont="1" applyFill="1" applyBorder="1" applyProtection="1">
      <protection locked="0"/>
    </xf>
    <xf numFmtId="164" fontId="4" fillId="4" borderId="43" xfId="2" applyNumberFormat="1" applyFont="1" applyFill="1" applyBorder="1" applyProtection="1">
      <protection locked="0"/>
    </xf>
    <xf numFmtId="43" fontId="4" fillId="4" borderId="35" xfId="2" applyFont="1" applyFill="1" applyBorder="1" applyProtection="1">
      <protection locked="0"/>
    </xf>
    <xf numFmtId="43" fontId="4" fillId="4" borderId="9" xfId="2" applyFont="1" applyFill="1" applyBorder="1" applyProtection="1">
      <protection locked="0"/>
    </xf>
    <xf numFmtId="43" fontId="4" fillId="4" borderId="19" xfId="2" applyFont="1" applyFill="1" applyBorder="1" applyProtection="1">
      <protection locked="0"/>
    </xf>
    <xf numFmtId="43" fontId="4" fillId="4" borderId="8" xfId="2" applyFont="1" applyFill="1" applyBorder="1" applyProtection="1">
      <protection locked="0"/>
    </xf>
    <xf numFmtId="164" fontId="4" fillId="0" borderId="9" xfId="2" applyNumberFormat="1" applyFont="1" applyFill="1" applyBorder="1" applyProtection="1"/>
    <xf numFmtId="164" fontId="11" fillId="0" borderId="9" xfId="2" applyNumberFormat="1" applyFont="1" applyFill="1" applyBorder="1" applyProtection="1"/>
    <xf numFmtId="164" fontId="4" fillId="4" borderId="31" xfId="2" applyNumberFormat="1" applyFont="1" applyFill="1" applyBorder="1" applyProtection="1">
      <protection locked="0"/>
    </xf>
    <xf numFmtId="164" fontId="4" fillId="11" borderId="42" xfId="0" applyNumberFormat="1" applyFont="1" applyFill="1" applyBorder="1" applyAlignment="1" applyProtection="1">
      <alignment horizontal="left" indent="2"/>
      <protection locked="0"/>
    </xf>
    <xf numFmtId="0" fontId="4" fillId="11" borderId="1" xfId="0" applyFont="1" applyFill="1" applyBorder="1" applyAlignment="1" applyProtection="1">
      <alignment horizontal="left" indent="2"/>
      <protection locked="0"/>
    </xf>
    <xf numFmtId="0" fontId="4" fillId="11" borderId="63" xfId="0" applyFont="1" applyFill="1" applyBorder="1" applyAlignment="1" applyProtection="1">
      <alignment horizontal="left" indent="2"/>
      <protection locked="0"/>
    </xf>
    <xf numFmtId="0" fontId="4" fillId="11" borderId="5" xfId="0" applyFont="1" applyFill="1" applyBorder="1" applyProtection="1">
      <protection locked="0"/>
    </xf>
    <xf numFmtId="164" fontId="11" fillId="0" borderId="19" xfId="2" applyNumberFormat="1" applyFont="1" applyFill="1" applyBorder="1" applyProtection="1"/>
    <xf numFmtId="164" fontId="11" fillId="0" borderId="8" xfId="2" applyNumberFormat="1" applyFont="1" applyFill="1" applyBorder="1" applyProtection="1"/>
    <xf numFmtId="164" fontId="4" fillId="11" borderId="46" xfId="2" applyNumberFormat="1" applyFont="1" applyFill="1" applyBorder="1" applyProtection="1">
      <protection locked="0"/>
    </xf>
    <xf numFmtId="164" fontId="4" fillId="11" borderId="8" xfId="2" applyNumberFormat="1" applyFont="1" applyFill="1" applyBorder="1" applyProtection="1">
      <protection locked="0"/>
    </xf>
    <xf numFmtId="164" fontId="4" fillId="0" borderId="8" xfId="2" applyNumberFormat="1" applyFont="1" applyFill="1" applyBorder="1" applyProtection="1"/>
    <xf numFmtId="43" fontId="4" fillId="0" borderId="8" xfId="2" applyNumberFormat="1" applyFont="1" applyFill="1" applyBorder="1" applyProtection="1"/>
    <xf numFmtId="165" fontId="4" fillId="0" borderId="23" xfId="0" applyNumberFormat="1" applyFont="1" applyBorder="1" applyProtection="1"/>
    <xf numFmtId="9" fontId="4" fillId="0" borderId="47" xfId="0" applyNumberFormat="1" applyFont="1" applyBorder="1" applyProtection="1"/>
    <xf numFmtId="164" fontId="3" fillId="0" borderId="28" xfId="2" applyNumberFormat="1" applyFont="1" applyFill="1" applyBorder="1" applyProtection="1"/>
    <xf numFmtId="2" fontId="3" fillId="0" borderId="22" xfId="0" applyNumberFormat="1" applyFont="1" applyBorder="1" applyProtection="1"/>
    <xf numFmtId="0" fontId="13" fillId="5" borderId="20" xfId="0" applyFont="1" applyFill="1" applyBorder="1" applyProtection="1"/>
    <xf numFmtId="0" fontId="4" fillId="0" borderId="0" xfId="0" applyFont="1" applyAlignment="1" applyProtection="1">
      <alignment horizontal="center"/>
    </xf>
    <xf numFmtId="43" fontId="4" fillId="0" borderId="0" xfId="2" applyFont="1" applyProtection="1"/>
    <xf numFmtId="0" fontId="4" fillId="0" borderId="0" xfId="0" applyFont="1" applyProtection="1"/>
    <xf numFmtId="0" fontId="3" fillId="3" borderId="20" xfId="0" applyFont="1" applyFill="1" applyBorder="1" applyProtection="1"/>
    <xf numFmtId="0" fontId="16" fillId="0" borderId="0" xfId="1" applyProtection="1"/>
    <xf numFmtId="164" fontId="4" fillId="0" borderId="19" xfId="2" applyNumberFormat="1" applyFont="1" applyFill="1" applyBorder="1" applyProtection="1"/>
    <xf numFmtId="164" fontId="4" fillId="11" borderId="1" xfId="2" applyNumberFormat="1" applyFont="1" applyFill="1" applyBorder="1" applyAlignment="1" applyProtection="1">
      <alignment horizontal="center"/>
      <protection locked="0"/>
    </xf>
    <xf numFmtId="0" fontId="6" fillId="11" borderId="26" xfId="0" applyFont="1" applyFill="1" applyBorder="1" applyAlignment="1" applyProtection="1">
      <alignment horizontal="left"/>
      <protection locked="0"/>
    </xf>
    <xf numFmtId="0" fontId="6" fillId="11" borderId="62" xfId="0" applyFont="1" applyFill="1" applyBorder="1" applyAlignment="1" applyProtection="1">
      <alignment horizontal="left"/>
      <protection locked="0"/>
    </xf>
    <xf numFmtId="0" fontId="6" fillId="11" borderId="64" xfId="0" applyFont="1" applyFill="1" applyBorder="1" applyAlignment="1" applyProtection="1">
      <alignment horizontal="left"/>
      <protection locked="0"/>
    </xf>
    <xf numFmtId="0" fontId="6" fillId="11" borderId="62" xfId="0" applyFont="1" applyFill="1" applyBorder="1" applyAlignment="1" applyProtection="1">
      <alignment horizontal="right"/>
      <protection locked="0"/>
    </xf>
    <xf numFmtId="0" fontId="6" fillId="0" borderId="0" xfId="0" applyFont="1" applyProtection="1"/>
    <xf numFmtId="0" fontId="6" fillId="0" borderId="0" xfId="0" applyFont="1" applyBorder="1" applyProtection="1"/>
    <xf numFmtId="0" fontId="6" fillId="0" borderId="0" xfId="0" applyFont="1" applyFill="1" applyProtection="1"/>
    <xf numFmtId="0" fontId="5" fillId="0" borderId="0" xfId="0" applyFont="1" applyProtection="1"/>
    <xf numFmtId="0" fontId="6" fillId="0" borderId="0" xfId="0" applyFont="1" applyFill="1" applyBorder="1" applyProtection="1"/>
    <xf numFmtId="0" fontId="5" fillId="0" borderId="0" xfId="0" applyFont="1" applyFill="1" applyBorder="1" applyProtection="1"/>
    <xf numFmtId="164" fontId="5" fillId="0" borderId="0" xfId="2" applyNumberFormat="1" applyFont="1" applyFill="1" applyBorder="1" applyAlignment="1" applyProtection="1">
      <alignment horizontal="center"/>
    </xf>
    <xf numFmtId="43" fontId="5" fillId="0" borderId="0" xfId="2" applyFont="1" applyFill="1" applyBorder="1" applyAlignment="1" applyProtection="1">
      <alignment horizontal="center"/>
    </xf>
    <xf numFmtId="164" fontId="6" fillId="0" borderId="0" xfId="0" applyNumberFormat="1" applyFont="1" applyFill="1" applyBorder="1" applyProtection="1"/>
    <xf numFmtId="9" fontId="4" fillId="11" borderId="31" xfId="2" applyNumberFormat="1" applyFont="1" applyFill="1" applyBorder="1" applyProtection="1">
      <protection locked="0"/>
    </xf>
    <xf numFmtId="164" fontId="6" fillId="4" borderId="8" xfId="2" applyNumberFormat="1" applyFont="1" applyFill="1" applyBorder="1" applyAlignment="1" applyProtection="1">
      <alignment horizontal="center"/>
      <protection locked="0"/>
    </xf>
    <xf numFmtId="0" fontId="13" fillId="5" borderId="21" xfId="0" applyFont="1" applyFill="1" applyBorder="1" applyProtection="1"/>
    <xf numFmtId="0" fontId="13" fillId="5" borderId="22" xfId="0" applyFont="1" applyFill="1" applyBorder="1" applyProtection="1"/>
    <xf numFmtId="0" fontId="4" fillId="0" borderId="0" xfId="0" applyFont="1" applyFill="1" applyBorder="1" applyProtection="1"/>
    <xf numFmtId="0" fontId="4" fillId="0" borderId="0" xfId="0" applyFont="1" applyFill="1" applyProtection="1"/>
    <xf numFmtId="0" fontId="3" fillId="0" borderId="0" xfId="0" applyFont="1" applyFill="1" applyProtection="1"/>
    <xf numFmtId="0" fontId="4" fillId="0" borderId="0" xfId="0" applyFont="1" applyBorder="1" applyProtection="1"/>
    <xf numFmtId="0" fontId="4" fillId="0" borderId="2" xfId="0" applyFont="1" applyBorder="1" applyProtection="1"/>
    <xf numFmtId="164" fontId="4" fillId="0" borderId="8" xfId="0" applyNumberFormat="1" applyFont="1" applyBorder="1" applyProtection="1"/>
    <xf numFmtId="0" fontId="3" fillId="0" borderId="0" xfId="0" applyFont="1" applyAlignment="1" applyProtection="1">
      <alignment horizontal="center"/>
    </xf>
    <xf numFmtId="0" fontId="3" fillId="0" borderId="3" xfId="0" applyFont="1" applyBorder="1" applyProtection="1"/>
    <xf numFmtId="0" fontId="4" fillId="11" borderId="65" xfId="0" applyFont="1" applyFill="1" applyBorder="1" applyProtection="1">
      <protection locked="0"/>
    </xf>
    <xf numFmtId="0" fontId="4" fillId="11" borderId="66" xfId="0" applyFont="1" applyFill="1" applyBorder="1" applyProtection="1">
      <protection locked="0"/>
    </xf>
    <xf numFmtId="0" fontId="4" fillId="11" borderId="67" xfId="0" applyFont="1" applyFill="1" applyBorder="1" applyProtection="1">
      <protection locked="0"/>
    </xf>
    <xf numFmtId="0" fontId="4" fillId="11" borderId="43" xfId="0" applyFont="1" applyFill="1" applyBorder="1" applyProtection="1">
      <protection locked="0"/>
    </xf>
    <xf numFmtId="0" fontId="4" fillId="11" borderId="45" xfId="0" applyFont="1" applyFill="1" applyBorder="1" applyProtection="1">
      <protection locked="0"/>
    </xf>
    <xf numFmtId="0" fontId="4" fillId="11" borderId="50" xfId="0" applyFont="1" applyFill="1" applyBorder="1" applyProtection="1">
      <protection locked="0"/>
    </xf>
    <xf numFmtId="0" fontId="4" fillId="11" borderId="73" xfId="0" applyFont="1" applyFill="1" applyBorder="1" applyProtection="1">
      <protection locked="0"/>
    </xf>
    <xf numFmtId="0" fontId="4" fillId="11" borderId="71" xfId="0" applyFont="1" applyFill="1" applyBorder="1" applyProtection="1">
      <protection locked="0"/>
    </xf>
    <xf numFmtId="0" fontId="4" fillId="11" borderId="72" xfId="0" applyFont="1" applyFill="1" applyBorder="1" applyProtection="1">
      <protection locked="0"/>
    </xf>
    <xf numFmtId="0" fontId="4" fillId="3" borderId="21" xfId="0" applyFont="1" applyFill="1" applyBorder="1" applyProtection="1"/>
    <xf numFmtId="0" fontId="4" fillId="3" borderId="21" xfId="0" applyFont="1" applyFill="1" applyBorder="1" applyAlignment="1" applyProtection="1">
      <alignment horizontal="center"/>
    </xf>
    <xf numFmtId="43" fontId="4" fillId="3" borderId="22" xfId="2" applyFont="1" applyFill="1" applyBorder="1" applyProtection="1"/>
    <xf numFmtId="0" fontId="3" fillId="12" borderId="68" xfId="0" applyFont="1" applyFill="1" applyBorder="1" applyProtection="1"/>
    <xf numFmtId="0" fontId="4" fillId="12" borderId="69" xfId="0" applyFont="1" applyFill="1" applyBorder="1" applyProtection="1"/>
    <xf numFmtId="0" fontId="4" fillId="12" borderId="70" xfId="0" applyFont="1" applyFill="1" applyBorder="1" applyProtection="1"/>
    <xf numFmtId="0" fontId="3" fillId="0" borderId="0" xfId="0" applyFont="1" applyProtection="1"/>
    <xf numFmtId="0" fontId="4" fillId="0" borderId="14" xfId="0" applyFont="1" applyFill="1" applyBorder="1" applyProtection="1"/>
    <xf numFmtId="0" fontId="4" fillId="0" borderId="15" xfId="0" applyFont="1" applyFill="1" applyBorder="1" applyAlignment="1" applyProtection="1">
      <alignment horizontal="center"/>
    </xf>
    <xf numFmtId="0" fontId="4" fillId="0" borderId="2" xfId="0" applyFont="1" applyFill="1" applyBorder="1" applyProtection="1"/>
    <xf numFmtId="0" fontId="4" fillId="0" borderId="1" xfId="0" applyFont="1" applyFill="1" applyBorder="1" applyAlignment="1" applyProtection="1">
      <alignment horizontal="center"/>
    </xf>
    <xf numFmtId="0" fontId="3" fillId="12" borderId="25" xfId="0" applyFont="1" applyFill="1" applyBorder="1" applyProtection="1"/>
    <xf numFmtId="0" fontId="4" fillId="12" borderId="36" xfId="0" applyFont="1" applyFill="1" applyBorder="1" applyProtection="1"/>
    <xf numFmtId="0" fontId="4" fillId="12" borderId="48" xfId="0" applyFont="1" applyFill="1" applyBorder="1" applyProtection="1"/>
    <xf numFmtId="0" fontId="4" fillId="0" borderId="26" xfId="0" applyFont="1" applyFill="1" applyBorder="1" applyProtection="1"/>
    <xf numFmtId="0" fontId="4" fillId="0" borderId="16" xfId="0" applyFont="1" applyFill="1" applyBorder="1" applyAlignment="1" applyProtection="1">
      <alignment horizontal="center"/>
    </xf>
    <xf numFmtId="0" fontId="4" fillId="0" borderId="3" xfId="0" applyFont="1" applyFill="1" applyBorder="1" applyProtection="1"/>
    <xf numFmtId="0" fontId="4" fillId="0" borderId="4" xfId="0" applyFont="1" applyFill="1" applyBorder="1" applyAlignment="1" applyProtection="1">
      <alignment horizontal="center"/>
    </xf>
    <xf numFmtId="0" fontId="4" fillId="0" borderId="1" xfId="0" applyFont="1" applyBorder="1" applyAlignment="1" applyProtection="1">
      <alignment horizontal="center"/>
    </xf>
    <xf numFmtId="0" fontId="4" fillId="0" borderId="3" xfId="0" applyFont="1" applyBorder="1" applyProtection="1"/>
    <xf numFmtId="0" fontId="4" fillId="0" borderId="4" xfId="0" applyFont="1" applyBorder="1" applyAlignment="1" applyProtection="1">
      <alignment horizontal="center"/>
    </xf>
    <xf numFmtId="9" fontId="4" fillId="0" borderId="0" xfId="0" applyNumberFormat="1" applyFont="1" applyBorder="1" applyProtection="1"/>
    <xf numFmtId="10" fontId="4" fillId="0" borderId="0" xfId="0" applyNumberFormat="1" applyFont="1" applyProtection="1"/>
    <xf numFmtId="9" fontId="4" fillId="0" borderId="7" xfId="0" applyNumberFormat="1" applyFont="1" applyBorder="1" applyProtection="1"/>
    <xf numFmtId="1" fontId="4" fillId="0" borderId="0" xfId="0" applyNumberFormat="1" applyFont="1" applyProtection="1"/>
    <xf numFmtId="0" fontId="11" fillId="0" borderId="14" xfId="0" applyFont="1" applyBorder="1" applyProtection="1"/>
    <xf numFmtId="0" fontId="11" fillId="0" borderId="15" xfId="0" applyFont="1" applyFill="1" applyBorder="1" applyAlignment="1" applyProtection="1">
      <alignment horizontal="center"/>
    </xf>
    <xf numFmtId="0" fontId="11" fillId="0" borderId="2" xfId="0" applyFont="1" applyBorder="1" applyProtection="1"/>
    <xf numFmtId="0" fontId="11" fillId="0" borderId="1" xfId="0" applyFont="1" applyFill="1" applyBorder="1" applyAlignment="1" applyProtection="1">
      <alignment horizontal="center"/>
    </xf>
    <xf numFmtId="0" fontId="11" fillId="0" borderId="3" xfId="0" applyFont="1" applyBorder="1" applyProtection="1"/>
    <xf numFmtId="0" fontId="11" fillId="0" borderId="4" xfId="0" applyFont="1" applyFill="1" applyBorder="1" applyAlignment="1" applyProtection="1">
      <alignment horizontal="center"/>
    </xf>
    <xf numFmtId="0" fontId="3" fillId="0" borderId="24" xfId="0" applyFont="1" applyBorder="1" applyProtection="1"/>
    <xf numFmtId="0" fontId="4" fillId="0" borderId="0" xfId="0" applyFont="1" applyBorder="1" applyAlignment="1" applyProtection="1">
      <alignment horizontal="center"/>
    </xf>
    <xf numFmtId="43" fontId="4" fillId="0" borderId="0" xfId="2" applyFont="1" applyBorder="1" applyProtection="1"/>
    <xf numFmtId="0" fontId="4" fillId="0" borderId="37" xfId="0" applyFont="1" applyBorder="1" applyProtection="1"/>
    <xf numFmtId="0" fontId="3" fillId="0" borderId="33" xfId="0" applyFont="1" applyBorder="1" applyAlignment="1" applyProtection="1">
      <alignment horizontal="left"/>
    </xf>
    <xf numFmtId="43" fontId="4" fillId="0" borderId="33" xfId="2" applyFont="1" applyBorder="1" applyProtection="1"/>
    <xf numFmtId="0" fontId="4" fillId="0" borderId="52" xfId="0" applyFont="1" applyBorder="1" applyProtection="1"/>
    <xf numFmtId="0" fontId="4" fillId="0" borderId="26" xfId="0" applyFont="1" applyBorder="1" applyProtection="1"/>
    <xf numFmtId="9" fontId="4" fillId="0" borderId="44" xfId="0" applyNumberFormat="1" applyFont="1" applyBorder="1" applyProtection="1"/>
    <xf numFmtId="0" fontId="3" fillId="0" borderId="29" xfId="0" applyFont="1" applyFill="1" applyBorder="1" applyAlignment="1" applyProtection="1">
      <alignment horizontal="left"/>
    </xf>
    <xf numFmtId="43" fontId="4" fillId="0" borderId="57" xfId="2" applyFont="1" applyFill="1" applyBorder="1" applyProtection="1"/>
    <xf numFmtId="9" fontId="4" fillId="0" borderId="52" xfId="0" applyNumberFormat="1" applyFont="1" applyBorder="1" applyProtection="1"/>
    <xf numFmtId="0" fontId="4" fillId="0" borderId="42" xfId="0" applyFont="1" applyBorder="1" applyAlignment="1" applyProtection="1">
      <alignment horizontal="center"/>
    </xf>
    <xf numFmtId="0" fontId="3" fillId="0" borderId="17" xfId="0" applyFont="1" applyBorder="1" applyProtection="1"/>
    <xf numFmtId="0" fontId="3" fillId="0" borderId="18" xfId="0" applyFont="1" applyBorder="1" applyAlignment="1" applyProtection="1">
      <alignment horizontal="center"/>
    </xf>
    <xf numFmtId="0" fontId="3" fillId="0" borderId="2" xfId="0" applyFont="1" applyBorder="1" applyProtection="1"/>
    <xf numFmtId="0" fontId="4" fillId="0" borderId="15" xfId="0" applyFont="1" applyBorder="1" applyAlignment="1" applyProtection="1">
      <alignment horizontal="center"/>
    </xf>
    <xf numFmtId="0" fontId="3" fillId="0" borderId="41" xfId="0" applyFont="1" applyFill="1" applyBorder="1" applyProtection="1"/>
    <xf numFmtId="0" fontId="4" fillId="0" borderId="42" xfId="0" applyFont="1" applyFill="1" applyBorder="1" applyAlignment="1" applyProtection="1">
      <alignment horizontal="center"/>
    </xf>
    <xf numFmtId="0" fontId="3" fillId="0" borderId="2" xfId="0" applyFont="1" applyFill="1" applyBorder="1" applyProtection="1"/>
    <xf numFmtId="0" fontId="4" fillId="11" borderId="61" xfId="0" applyFont="1" applyFill="1" applyBorder="1" applyProtection="1"/>
    <xf numFmtId="43" fontId="4" fillId="0" borderId="19" xfId="2" applyFont="1" applyFill="1" applyBorder="1" applyProtection="1"/>
    <xf numFmtId="43" fontId="4" fillId="0" borderId="8" xfId="2" applyFont="1" applyFill="1" applyBorder="1" applyProtection="1"/>
    <xf numFmtId="43" fontId="4" fillId="0" borderId="9" xfId="2" applyFont="1" applyFill="1" applyBorder="1" applyProtection="1"/>
    <xf numFmtId="9" fontId="4" fillId="0" borderId="31" xfId="2" applyNumberFormat="1" applyFont="1" applyFill="1" applyBorder="1" applyProtection="1"/>
    <xf numFmtId="0" fontId="4" fillId="0" borderId="0" xfId="0" applyFont="1" applyFill="1" applyBorder="1" applyAlignment="1" applyProtection="1">
      <alignment horizontal="center"/>
    </xf>
    <xf numFmtId="43" fontId="4" fillId="0" borderId="0" xfId="2" applyFont="1" applyFill="1" applyBorder="1" applyProtection="1"/>
    <xf numFmtId="0" fontId="4" fillId="0" borderId="0" xfId="0" applyFont="1" applyFill="1" applyAlignment="1" applyProtection="1">
      <alignment horizontal="center"/>
    </xf>
    <xf numFmtId="0" fontId="3" fillId="2" borderId="32" xfId="0" applyFont="1" applyFill="1" applyBorder="1" applyProtection="1"/>
    <xf numFmtId="0" fontId="4" fillId="2" borderId="33" xfId="0" applyFont="1" applyFill="1" applyBorder="1" applyProtection="1"/>
    <xf numFmtId="0" fontId="4" fillId="2" borderId="34" xfId="0" applyFont="1" applyFill="1" applyBorder="1" applyProtection="1"/>
    <xf numFmtId="0" fontId="4" fillId="0" borderId="24" xfId="0" applyFont="1" applyBorder="1" applyProtection="1"/>
    <xf numFmtId="43" fontId="3" fillId="0" borderId="17" xfId="0" applyNumberFormat="1" applyFont="1" applyBorder="1" applyAlignment="1" applyProtection="1">
      <alignment horizontal="left"/>
    </xf>
    <xf numFmtId="43" fontId="3" fillId="0" borderId="18" xfId="0" applyNumberFormat="1" applyFont="1" applyBorder="1" applyAlignment="1" applyProtection="1">
      <alignment horizontal="center"/>
    </xf>
    <xf numFmtId="164" fontId="3" fillId="0" borderId="28" xfId="0" applyNumberFormat="1" applyFont="1" applyBorder="1" applyAlignment="1" applyProtection="1">
      <alignment horizontal="center"/>
    </xf>
    <xf numFmtId="43" fontId="4" fillId="0" borderId="42" xfId="0" applyNumberFormat="1" applyFont="1" applyBorder="1" applyAlignment="1" applyProtection="1">
      <alignment horizontal="left"/>
    </xf>
    <xf numFmtId="43" fontId="4" fillId="0" borderId="42" xfId="0" applyNumberFormat="1" applyFont="1" applyBorder="1" applyAlignment="1" applyProtection="1">
      <alignment horizontal="center"/>
    </xf>
    <xf numFmtId="164" fontId="4" fillId="0" borderId="46" xfId="0" applyNumberFormat="1" applyFont="1" applyBorder="1" applyAlignment="1" applyProtection="1">
      <alignment horizontal="center"/>
    </xf>
    <xf numFmtId="43" fontId="4" fillId="0" borderId="1" xfId="0" applyNumberFormat="1" applyFont="1" applyBorder="1" applyAlignment="1" applyProtection="1">
      <alignment horizontal="left"/>
    </xf>
    <xf numFmtId="43" fontId="4" fillId="0" borderId="1" xfId="0" applyNumberFormat="1" applyFont="1" applyBorder="1" applyAlignment="1" applyProtection="1">
      <alignment horizontal="center"/>
    </xf>
    <xf numFmtId="164" fontId="4" fillId="0" borderId="8" xfId="0" applyNumberFormat="1" applyFont="1" applyBorder="1" applyAlignment="1" applyProtection="1">
      <alignment horizontal="center"/>
    </xf>
    <xf numFmtId="0" fontId="4" fillId="0" borderId="6" xfId="0" applyFont="1" applyBorder="1" applyProtection="1"/>
    <xf numFmtId="43" fontId="4" fillId="0" borderId="4" xfId="0" applyNumberFormat="1" applyFont="1" applyBorder="1" applyAlignment="1" applyProtection="1">
      <alignment horizontal="left"/>
    </xf>
    <xf numFmtId="43" fontId="4" fillId="0" borderId="4" xfId="0" applyNumberFormat="1" applyFont="1" applyBorder="1" applyAlignment="1" applyProtection="1">
      <alignment horizontal="center"/>
    </xf>
    <xf numFmtId="164" fontId="4" fillId="0" borderId="9" xfId="0" applyNumberFormat="1" applyFont="1" applyBorder="1" applyAlignment="1" applyProtection="1">
      <alignment horizontal="center"/>
    </xf>
    <xf numFmtId="43" fontId="4" fillId="2" borderId="33" xfId="0" applyNumberFormat="1" applyFont="1" applyFill="1" applyBorder="1" applyAlignment="1" applyProtection="1">
      <alignment horizontal="center"/>
    </xf>
    <xf numFmtId="164" fontId="4" fillId="2" borderId="34" xfId="0" applyNumberFormat="1" applyFont="1" applyFill="1" applyBorder="1" applyAlignment="1" applyProtection="1">
      <alignment horizontal="center"/>
    </xf>
    <xf numFmtId="43" fontId="4" fillId="0" borderId="0" xfId="0" applyNumberFormat="1" applyFont="1" applyFill="1" applyBorder="1" applyAlignment="1" applyProtection="1">
      <alignment horizontal="center"/>
    </xf>
    <xf numFmtId="0" fontId="4" fillId="0" borderId="1" xfId="0" applyFont="1" applyBorder="1" applyProtection="1"/>
    <xf numFmtId="43" fontId="4" fillId="0" borderId="0" xfId="0" applyNumberFormat="1" applyFont="1" applyFill="1" applyBorder="1" applyProtection="1"/>
    <xf numFmtId="43" fontId="4" fillId="0" borderId="0" xfId="0" applyNumberFormat="1" applyFont="1" applyBorder="1" applyAlignment="1" applyProtection="1">
      <alignment horizontal="center"/>
    </xf>
    <xf numFmtId="0" fontId="4" fillId="0" borderId="16" xfId="0" applyFont="1" applyBorder="1" applyProtection="1"/>
    <xf numFmtId="164" fontId="4" fillId="0" borderId="31" xfId="0" applyNumberFormat="1" applyFont="1" applyBorder="1" applyProtection="1"/>
    <xf numFmtId="0" fontId="4" fillId="0" borderId="4" xfId="0" applyFont="1" applyBorder="1" applyProtection="1"/>
    <xf numFmtId="164" fontId="4" fillId="0" borderId="9" xfId="0" applyNumberFormat="1" applyFont="1" applyBorder="1" applyProtection="1"/>
    <xf numFmtId="0" fontId="4" fillId="2" borderId="17" xfId="0" applyFont="1" applyFill="1" applyBorder="1" applyProtection="1"/>
    <xf numFmtId="0" fontId="4" fillId="2" borderId="21" xfId="0" applyFont="1" applyFill="1" applyBorder="1" applyAlignment="1" applyProtection="1">
      <alignment horizontal="center" wrapText="1"/>
    </xf>
    <xf numFmtId="0" fontId="4" fillId="2" borderId="18" xfId="0" applyFont="1" applyFill="1" applyBorder="1" applyAlignment="1" applyProtection="1">
      <alignment horizontal="center" wrapText="1"/>
    </xf>
    <xf numFmtId="0" fontId="4" fillId="2" borderId="30" xfId="0" applyFont="1" applyFill="1" applyBorder="1" applyAlignment="1" applyProtection="1">
      <alignment horizontal="center"/>
    </xf>
    <xf numFmtId="0" fontId="4" fillId="2" borderId="51" xfId="0" applyFont="1" applyFill="1" applyBorder="1" applyAlignment="1" applyProtection="1">
      <alignment horizontal="center"/>
    </xf>
    <xf numFmtId="0" fontId="4" fillId="2" borderId="30" xfId="0" applyFont="1" applyFill="1" applyBorder="1" applyAlignment="1" applyProtection="1">
      <alignment horizontal="center" wrapText="1"/>
    </xf>
    <xf numFmtId="0" fontId="4" fillId="2" borderId="51" xfId="0" applyFont="1" applyFill="1" applyBorder="1" applyAlignment="1" applyProtection="1">
      <alignment horizontal="center" wrapText="1"/>
    </xf>
    <xf numFmtId="0" fontId="4" fillId="2" borderId="28" xfId="0" applyFont="1" applyFill="1" applyBorder="1" applyAlignment="1" applyProtection="1">
      <alignment horizontal="center"/>
    </xf>
    <xf numFmtId="0" fontId="16" fillId="0" borderId="0" xfId="1" applyAlignment="1" applyProtection="1">
      <alignment horizontal="right"/>
    </xf>
    <xf numFmtId="0" fontId="1" fillId="0" borderId="0" xfId="0" applyFont="1" applyProtection="1"/>
    <xf numFmtId="0" fontId="0" fillId="0" borderId="0" xfId="0" applyProtection="1"/>
    <xf numFmtId="0" fontId="0" fillId="0" borderId="0" xfId="0" applyBorder="1" applyProtection="1"/>
    <xf numFmtId="0" fontId="16" fillId="0" borderId="0" xfId="1" applyAlignment="1" applyProtection="1">
      <alignment horizontal="center"/>
    </xf>
    <xf numFmtId="0" fontId="4" fillId="0" borderId="41" xfId="0" applyFont="1" applyBorder="1" applyAlignment="1" applyProtection="1">
      <alignment horizontal="left" indent="2"/>
    </xf>
    <xf numFmtId="0" fontId="4" fillId="0" borderId="42" xfId="0" applyFont="1" applyBorder="1" applyAlignment="1" applyProtection="1">
      <alignment horizontal="left" indent="2"/>
    </xf>
    <xf numFmtId="43" fontId="4" fillId="0" borderId="42" xfId="0" applyNumberFormat="1" applyFont="1" applyFill="1" applyBorder="1" applyAlignment="1" applyProtection="1">
      <alignment horizontal="left" indent="2"/>
    </xf>
    <xf numFmtId="164" fontId="4" fillId="0" borderId="42" xfId="2" applyNumberFormat="1" applyFont="1" applyFill="1" applyBorder="1" applyAlignment="1" applyProtection="1">
      <alignment horizontal="center"/>
    </xf>
    <xf numFmtId="0" fontId="11" fillId="0" borderId="42" xfId="0" applyFont="1" applyBorder="1" applyProtection="1"/>
    <xf numFmtId="164" fontId="4" fillId="0" borderId="46" xfId="2" applyNumberFormat="1" applyFont="1" applyBorder="1" applyAlignment="1" applyProtection="1">
      <alignment horizontal="center"/>
    </xf>
    <xf numFmtId="0" fontId="10" fillId="0" borderId="0" xfId="0" applyFont="1" applyProtection="1"/>
    <xf numFmtId="0" fontId="0" fillId="0" borderId="1" xfId="0" applyBorder="1" applyProtection="1"/>
    <xf numFmtId="0" fontId="4" fillId="0" borderId="2" xfId="0" applyFont="1" applyBorder="1" applyAlignment="1" applyProtection="1">
      <alignment horizontal="left" indent="2"/>
    </xf>
    <xf numFmtId="0" fontId="4" fillId="0" borderId="1" xfId="0" applyFont="1" applyBorder="1" applyAlignment="1" applyProtection="1">
      <alignment horizontal="left" indent="2"/>
    </xf>
    <xf numFmtId="0" fontId="11" fillId="0" borderId="1" xfId="0" applyFont="1" applyBorder="1" applyProtection="1"/>
    <xf numFmtId="164" fontId="4" fillId="0" borderId="8" xfId="2" applyNumberFormat="1" applyFont="1" applyBorder="1" applyAlignment="1" applyProtection="1">
      <alignment horizontal="center"/>
    </xf>
    <xf numFmtId="2" fontId="10" fillId="0" borderId="0" xfId="0" applyNumberFormat="1" applyFont="1" applyBorder="1" applyProtection="1"/>
    <xf numFmtId="0" fontId="0" fillId="0" borderId="1" xfId="0" applyFill="1" applyBorder="1" applyProtection="1"/>
    <xf numFmtId="2" fontId="0" fillId="9" borderId="1" xfId="0" applyNumberFormat="1" applyFill="1" applyBorder="1" applyProtection="1"/>
    <xf numFmtId="0" fontId="4" fillId="0" borderId="13" xfId="0" applyFont="1" applyBorder="1" applyAlignment="1" applyProtection="1">
      <alignment horizontal="left" indent="2"/>
    </xf>
    <xf numFmtId="0" fontId="4" fillId="0" borderId="63" xfId="0" applyFont="1" applyBorder="1" applyAlignment="1" applyProtection="1">
      <alignment horizontal="left" indent="2"/>
    </xf>
    <xf numFmtId="0" fontId="11" fillId="0" borderId="63" xfId="0" applyFont="1" applyBorder="1" applyProtection="1"/>
    <xf numFmtId="164" fontId="4" fillId="0" borderId="11" xfId="2" applyNumberFormat="1" applyFont="1" applyBorder="1" applyAlignment="1" applyProtection="1">
      <alignment horizontal="center"/>
    </xf>
    <xf numFmtId="1" fontId="0" fillId="0" borderId="1" xfId="0" applyNumberFormat="1" applyBorder="1" applyProtection="1"/>
    <xf numFmtId="43" fontId="4" fillId="0" borderId="42" xfId="0" applyNumberFormat="1" applyFont="1" applyFill="1" applyBorder="1" applyAlignment="1" applyProtection="1">
      <alignment horizontal="right"/>
    </xf>
    <xf numFmtId="164" fontId="4" fillId="0" borderId="42" xfId="0" applyNumberFormat="1" applyFont="1" applyFill="1" applyBorder="1" applyAlignment="1" applyProtection="1">
      <alignment horizontal="center"/>
    </xf>
    <xf numFmtId="43" fontId="11" fillId="0" borderId="1" xfId="0" applyNumberFormat="1" applyFont="1" applyBorder="1" applyProtection="1"/>
    <xf numFmtId="164" fontId="4" fillId="0" borderId="1" xfId="2" applyNumberFormat="1" applyFont="1" applyFill="1" applyBorder="1" applyAlignment="1" applyProtection="1">
      <alignment horizontal="center"/>
    </xf>
    <xf numFmtId="43" fontId="4" fillId="0" borderId="5" xfId="2" applyFont="1" applyFill="1" applyBorder="1" applyAlignment="1" applyProtection="1">
      <alignment horizontal="center"/>
    </xf>
    <xf numFmtId="0" fontId="11" fillId="0" borderId="1" xfId="0" applyFont="1" applyFill="1" applyBorder="1" applyProtection="1"/>
    <xf numFmtId="43" fontId="4" fillId="0" borderId="1" xfId="2" applyFont="1" applyFill="1" applyBorder="1" applyAlignment="1" applyProtection="1">
      <alignment horizontal="center"/>
    </xf>
    <xf numFmtId="0" fontId="3" fillId="2" borderId="3" xfId="0" applyFont="1" applyFill="1" applyBorder="1" applyAlignment="1" applyProtection="1">
      <alignment horizontal="left" indent="2"/>
    </xf>
    <xf numFmtId="0" fontId="3" fillId="2" borderId="4" xfId="0" applyFont="1" applyFill="1" applyBorder="1" applyAlignment="1" applyProtection="1">
      <alignment horizontal="left" indent="2"/>
    </xf>
    <xf numFmtId="0" fontId="3" fillId="2" borderId="4" xfId="0" applyFont="1" applyFill="1" applyBorder="1" applyProtection="1"/>
    <xf numFmtId="43" fontId="3" fillId="2" borderId="4" xfId="2" applyFont="1" applyFill="1" applyBorder="1" applyAlignment="1" applyProtection="1">
      <alignment horizontal="center"/>
    </xf>
    <xf numFmtId="43" fontId="3" fillId="2" borderId="35" xfId="2" applyFont="1" applyFill="1" applyBorder="1" applyAlignment="1" applyProtection="1">
      <alignment horizontal="center"/>
    </xf>
    <xf numFmtId="164" fontId="3" fillId="2" borderId="9" xfId="2" applyNumberFormat="1" applyFont="1" applyFill="1" applyBorder="1" applyAlignment="1" applyProtection="1">
      <alignment horizontal="center"/>
    </xf>
    <xf numFmtId="43" fontId="4" fillId="0" borderId="0" xfId="2" applyFont="1" applyBorder="1" applyAlignment="1" applyProtection="1">
      <alignment horizontal="center"/>
    </xf>
    <xf numFmtId="0" fontId="4" fillId="0" borderId="0" xfId="0" applyFont="1" applyAlignment="1" applyProtection="1">
      <alignment wrapText="1"/>
    </xf>
    <xf numFmtId="0" fontId="6" fillId="0" borderId="0" xfId="0" applyFont="1" applyAlignment="1" applyProtection="1">
      <alignment horizontal="center"/>
    </xf>
    <xf numFmtId="0" fontId="5" fillId="0" borderId="0" xfId="0" applyFont="1" applyBorder="1" applyProtection="1"/>
    <xf numFmtId="0" fontId="6" fillId="0" borderId="7" xfId="0" applyFont="1" applyBorder="1" applyProtection="1"/>
    <xf numFmtId="0" fontId="5" fillId="0" borderId="7" xfId="0" applyFont="1" applyBorder="1" applyProtection="1"/>
    <xf numFmtId="0" fontId="6" fillId="0" borderId="7" xfId="0" applyFont="1" applyBorder="1" applyAlignment="1" applyProtection="1">
      <alignment horizontal="center"/>
    </xf>
    <xf numFmtId="0" fontId="6" fillId="0" borderId="32" xfId="0" applyFont="1" applyBorder="1" applyProtection="1"/>
    <xf numFmtId="0" fontId="6" fillId="0" borderId="33" xfId="0" applyFont="1" applyBorder="1" applyProtection="1"/>
    <xf numFmtId="0" fontId="5" fillId="0" borderId="0" xfId="0" applyFont="1" applyFill="1" applyBorder="1" applyAlignment="1" applyProtection="1">
      <alignment horizontal="center" wrapText="1"/>
    </xf>
    <xf numFmtId="164" fontId="6" fillId="7" borderId="46" xfId="2" applyNumberFormat="1" applyFont="1" applyFill="1" applyBorder="1" applyAlignment="1" applyProtection="1">
      <alignment horizontal="center"/>
    </xf>
    <xf numFmtId="0" fontId="6" fillId="0" borderId="14" xfId="0" applyFont="1" applyBorder="1" applyProtection="1"/>
    <xf numFmtId="9" fontId="6" fillId="0" borderId="19" xfId="3" applyFont="1" applyBorder="1" applyProtection="1"/>
    <xf numFmtId="0" fontId="7" fillId="0" borderId="2" xfId="0" applyFont="1" applyBorder="1" applyProtection="1"/>
    <xf numFmtId="0" fontId="6" fillId="0" borderId="1" xfId="0" applyFont="1" applyBorder="1" applyProtection="1"/>
    <xf numFmtId="164" fontId="6" fillId="0" borderId="8" xfId="0" applyNumberFormat="1" applyFont="1" applyBorder="1" applyProtection="1"/>
    <xf numFmtId="0" fontId="6" fillId="0" borderId="2" xfId="0" applyFont="1" applyFill="1" applyBorder="1" applyProtection="1"/>
    <xf numFmtId="9" fontId="6" fillId="0" borderId="8" xfId="3" applyFont="1" applyBorder="1" applyProtection="1"/>
    <xf numFmtId="0" fontId="6" fillId="0" borderId="2" xfId="0" applyFont="1" applyBorder="1" applyAlignment="1" applyProtection="1">
      <alignment horizontal="right"/>
    </xf>
    <xf numFmtId="0" fontId="6" fillId="0" borderId="5" xfId="0" applyFont="1" applyBorder="1" applyProtection="1"/>
    <xf numFmtId="0" fontId="6" fillId="0" borderId="0" xfId="0" applyFont="1" applyBorder="1" applyAlignment="1" applyProtection="1">
      <alignment horizontal="center"/>
    </xf>
    <xf numFmtId="0" fontId="6" fillId="0" borderId="2" xfId="0" applyFont="1" applyBorder="1" applyProtection="1"/>
    <xf numFmtId="9" fontId="6" fillId="0" borderId="19" xfId="3" applyFont="1" applyFill="1" applyBorder="1" applyAlignment="1" applyProtection="1">
      <alignment horizontal="right"/>
    </xf>
    <xf numFmtId="16" fontId="6" fillId="0" borderId="2" xfId="0" applyNumberFormat="1" applyFont="1" applyBorder="1" applyAlignment="1" applyProtection="1">
      <alignment horizontal="right"/>
    </xf>
    <xf numFmtId="0" fontId="6" fillId="0" borderId="17" xfId="0" applyFont="1" applyBorder="1" applyProtection="1"/>
    <xf numFmtId="9" fontId="6" fillId="0" borderId="28" xfId="0" applyNumberFormat="1" applyFont="1" applyBorder="1" applyProtection="1"/>
    <xf numFmtId="9" fontId="6" fillId="0" borderId="8" xfId="3" applyFont="1" applyFill="1" applyBorder="1" applyAlignment="1" applyProtection="1">
      <alignment horizontal="right"/>
    </xf>
    <xf numFmtId="0" fontId="6" fillId="0" borderId="26" xfId="0" applyFont="1" applyFill="1" applyBorder="1" applyProtection="1"/>
    <xf numFmtId="0" fontId="6" fillId="0" borderId="31" xfId="3" applyNumberFormat="1" applyFont="1" applyFill="1" applyBorder="1" applyAlignment="1" applyProtection="1">
      <alignment horizontal="right"/>
    </xf>
    <xf numFmtId="9" fontId="6" fillId="0" borderId="28" xfId="0" applyNumberFormat="1" applyFont="1" applyFill="1" applyBorder="1" applyAlignment="1" applyProtection="1">
      <alignment horizontal="right"/>
    </xf>
    <xf numFmtId="0" fontId="6" fillId="0" borderId="26" xfId="0" applyFont="1" applyBorder="1" applyAlignment="1" applyProtection="1">
      <alignment horizontal="right"/>
    </xf>
    <xf numFmtId="9" fontId="6" fillId="0" borderId="0" xfId="0" applyNumberFormat="1" applyFont="1" applyFill="1" applyBorder="1" applyAlignment="1" applyProtection="1">
      <alignment horizontal="right"/>
    </xf>
    <xf numFmtId="0" fontId="7" fillId="0" borderId="14" xfId="0" applyFont="1" applyBorder="1" applyProtection="1"/>
    <xf numFmtId="0" fontId="5" fillId="0" borderId="15" xfId="0" applyFont="1" applyBorder="1" applyProtection="1"/>
    <xf numFmtId="164" fontId="5" fillId="0" borderId="19" xfId="2" applyNumberFormat="1" applyFont="1" applyBorder="1" applyAlignment="1" applyProtection="1">
      <alignment horizontal="center"/>
    </xf>
    <xf numFmtId="0" fontId="6" fillId="0" borderId="1" xfId="0" applyFont="1" applyFill="1" applyBorder="1" applyProtection="1"/>
    <xf numFmtId="0" fontId="6" fillId="0" borderId="26" xfId="0" applyFont="1" applyBorder="1" applyProtection="1"/>
    <xf numFmtId="0" fontId="6" fillId="0" borderId="24" xfId="0" applyFont="1" applyFill="1" applyBorder="1" applyProtection="1"/>
    <xf numFmtId="0" fontId="6" fillId="0" borderId="59" xfId="0" applyFont="1" applyFill="1" applyBorder="1" applyProtection="1"/>
    <xf numFmtId="164" fontId="6" fillId="7" borderId="28" xfId="2" applyNumberFormat="1" applyFont="1" applyFill="1" applyBorder="1" applyAlignment="1" applyProtection="1">
      <alignment horizontal="center"/>
    </xf>
    <xf numFmtId="0" fontId="7" fillId="0" borderId="64" xfId="0" applyFont="1" applyBorder="1" applyProtection="1"/>
    <xf numFmtId="0" fontId="6" fillId="0" borderId="50" xfId="0" applyFont="1" applyFill="1" applyBorder="1" applyProtection="1"/>
    <xf numFmtId="0" fontId="6" fillId="0" borderId="64" xfId="0" applyFont="1" applyFill="1" applyBorder="1" applyAlignment="1" applyProtection="1">
      <alignment horizontal="right"/>
    </xf>
    <xf numFmtId="0" fontId="6" fillId="0" borderId="10" xfId="0" applyFont="1" applyFill="1" applyBorder="1" applyProtection="1"/>
    <xf numFmtId="0" fontId="6" fillId="0" borderId="14" xfId="0" applyFont="1" applyFill="1" applyBorder="1" applyProtection="1"/>
    <xf numFmtId="9" fontId="6" fillId="0" borderId="19" xfId="3" applyFont="1" applyFill="1" applyBorder="1" applyProtection="1"/>
    <xf numFmtId="0" fontId="6" fillId="0" borderId="64" xfId="0" applyFont="1" applyBorder="1" applyAlignment="1" applyProtection="1">
      <alignment horizontal="right"/>
    </xf>
    <xf numFmtId="0" fontId="6" fillId="0" borderId="10" xfId="0" applyFont="1" applyBorder="1" applyProtection="1"/>
    <xf numFmtId="9" fontId="6" fillId="0" borderId="8" xfId="3" applyFont="1" applyFill="1" applyBorder="1" applyProtection="1"/>
    <xf numFmtId="0" fontId="6" fillId="0" borderId="41" xfId="0" applyFont="1" applyBorder="1" applyAlignment="1" applyProtection="1">
      <alignment horizontal="right"/>
    </xf>
    <xf numFmtId="9" fontId="6" fillId="0" borderId="31" xfId="3" applyFont="1" applyFill="1" applyBorder="1" applyProtection="1"/>
    <xf numFmtId="9" fontId="6" fillId="0" borderId="0" xfId="0" applyNumberFormat="1" applyFont="1" applyBorder="1" applyProtection="1"/>
    <xf numFmtId="164" fontId="6" fillId="0" borderId="0" xfId="0" applyNumberFormat="1" applyFont="1" applyProtection="1"/>
    <xf numFmtId="0" fontId="6" fillId="0" borderId="4" xfId="0" applyFont="1" applyBorder="1" applyProtection="1"/>
    <xf numFmtId="164" fontId="5" fillId="2" borderId="19" xfId="2" applyNumberFormat="1" applyFont="1" applyFill="1" applyBorder="1" applyAlignment="1" applyProtection="1">
      <alignment horizontal="center"/>
    </xf>
    <xf numFmtId="0" fontId="6" fillId="0" borderId="3" xfId="0" applyFont="1" applyBorder="1" applyProtection="1"/>
    <xf numFmtId="43" fontId="6" fillId="0" borderId="0" xfId="0" applyNumberFormat="1" applyFont="1" applyProtection="1"/>
    <xf numFmtId="0" fontId="6" fillId="0" borderId="16" xfId="0" applyFont="1" applyBorder="1" applyProtection="1"/>
    <xf numFmtId="164" fontId="5" fillId="2" borderId="23" xfId="0" applyNumberFormat="1" applyFont="1" applyFill="1" applyBorder="1" applyAlignment="1" applyProtection="1">
      <alignment horizontal="right"/>
    </xf>
    <xf numFmtId="43" fontId="6" fillId="0" borderId="0" xfId="2" applyFont="1" applyAlignment="1" applyProtection="1">
      <alignment horizontal="center"/>
    </xf>
    <xf numFmtId="0" fontId="6" fillId="0" borderId="38" xfId="0" applyFont="1" applyBorder="1" applyProtection="1"/>
    <xf numFmtId="0" fontId="6" fillId="0" borderId="24" xfId="0" applyFont="1" applyBorder="1" applyProtection="1"/>
    <xf numFmtId="0" fontId="6" fillId="0" borderId="39" xfId="0" applyFont="1" applyBorder="1" applyProtection="1"/>
    <xf numFmtId="3" fontId="18" fillId="0" borderId="0" xfId="0" applyNumberFormat="1" applyFont="1" applyBorder="1" applyAlignment="1" applyProtection="1">
      <alignment horizontal="center" vertical="center" wrapText="1"/>
    </xf>
    <xf numFmtId="0" fontId="6" fillId="0" borderId="40" xfId="0" applyFont="1" applyBorder="1" applyProtection="1"/>
    <xf numFmtId="9" fontId="6" fillId="0" borderId="9" xfId="3" applyFont="1" applyBorder="1" applyProtection="1"/>
    <xf numFmtId="9" fontId="6" fillId="0" borderId="22" xfId="0" applyNumberFormat="1" applyFont="1" applyBorder="1" applyProtection="1"/>
    <xf numFmtId="0" fontId="6" fillId="11" borderId="25" xfId="0" applyFont="1" applyFill="1" applyBorder="1" applyProtection="1">
      <protection locked="0"/>
    </xf>
    <xf numFmtId="0" fontId="6" fillId="11" borderId="48" xfId="0" applyFont="1" applyFill="1" applyBorder="1" applyProtection="1">
      <protection locked="0"/>
    </xf>
    <xf numFmtId="0" fontId="6" fillId="11" borderId="53" xfId="0" applyFont="1" applyFill="1" applyBorder="1" applyProtection="1">
      <protection locked="0"/>
    </xf>
    <xf numFmtId="0" fontId="6" fillId="11" borderId="4" xfId="0" applyFont="1" applyFill="1" applyBorder="1" applyProtection="1">
      <protection locked="0"/>
    </xf>
    <xf numFmtId="0" fontId="6" fillId="11" borderId="10" xfId="0" applyFont="1" applyFill="1" applyBorder="1" applyProtection="1">
      <protection locked="0"/>
    </xf>
    <xf numFmtId="0" fontId="0" fillId="0" borderId="0" xfId="0" applyAlignment="1">
      <alignment wrapText="1"/>
    </xf>
    <xf numFmtId="0" fontId="15" fillId="5" borderId="32" xfId="0" applyFont="1" applyFill="1" applyBorder="1"/>
    <xf numFmtId="0" fontId="0" fillId="5" borderId="34" xfId="0" applyFill="1" applyBorder="1" applyAlignment="1">
      <alignment wrapText="1"/>
    </xf>
    <xf numFmtId="0" fontId="0" fillId="0" borderId="24" xfId="0" applyBorder="1"/>
    <xf numFmtId="0" fontId="0" fillId="0" borderId="37" xfId="0" applyBorder="1" applyAlignment="1">
      <alignment wrapText="1"/>
    </xf>
    <xf numFmtId="0" fontId="16" fillId="0" borderId="37" xfId="1" applyBorder="1" applyAlignment="1">
      <alignment wrapText="1"/>
    </xf>
    <xf numFmtId="0" fontId="0" fillId="0" borderId="6" xfId="0" applyBorder="1"/>
    <xf numFmtId="0" fontId="0" fillId="0" borderId="27" xfId="0" applyBorder="1" applyAlignment="1">
      <alignment wrapText="1"/>
    </xf>
    <xf numFmtId="0" fontId="15" fillId="5" borderId="34" xfId="0" applyFont="1" applyFill="1" applyBorder="1" applyAlignment="1">
      <alignment wrapText="1"/>
    </xf>
    <xf numFmtId="0" fontId="13" fillId="5" borderId="32" xfId="0" applyFont="1" applyFill="1" applyBorder="1"/>
    <xf numFmtId="0" fontId="17" fillId="10" borderId="20" xfId="0" applyFont="1" applyFill="1" applyBorder="1"/>
    <xf numFmtId="0" fontId="17" fillId="10" borderId="22" xfId="0" applyFont="1" applyFill="1" applyBorder="1" applyAlignment="1">
      <alignment wrapText="1"/>
    </xf>
    <xf numFmtId="0" fontId="5" fillId="0" borderId="58" xfId="0" applyFont="1" applyBorder="1" applyAlignment="1" applyProtection="1">
      <alignment horizontal="center" wrapText="1"/>
    </xf>
    <xf numFmtId="164" fontId="5" fillId="2" borderId="28" xfId="2" applyNumberFormat="1" applyFont="1" applyFill="1" applyBorder="1" applyAlignment="1" applyProtection="1">
      <alignment horizontal="center"/>
    </xf>
    <xf numFmtId="164" fontId="6" fillId="4" borderId="31" xfId="2" applyNumberFormat="1" applyFont="1" applyFill="1" applyBorder="1" applyAlignment="1" applyProtection="1">
      <alignment horizontal="center"/>
      <protection locked="0"/>
    </xf>
    <xf numFmtId="164" fontId="6" fillId="4" borderId="9" xfId="2" applyNumberFormat="1" applyFont="1" applyFill="1" applyBorder="1" applyAlignment="1" applyProtection="1">
      <alignment horizontal="center"/>
      <protection locked="0"/>
    </xf>
    <xf numFmtId="164" fontId="6" fillId="0" borderId="60" xfId="2" applyNumberFormat="1" applyFont="1" applyFill="1" applyBorder="1" applyAlignment="1" applyProtection="1">
      <alignment horizontal="center"/>
    </xf>
    <xf numFmtId="164" fontId="6" fillId="4" borderId="46" xfId="2" applyNumberFormat="1" applyFont="1" applyFill="1" applyBorder="1" applyAlignment="1" applyProtection="1">
      <alignment horizontal="center"/>
      <protection locked="0"/>
    </xf>
    <xf numFmtId="164" fontId="6" fillId="0" borderId="9" xfId="2" applyNumberFormat="1" applyFont="1" applyBorder="1" applyAlignment="1" applyProtection="1">
      <alignment horizontal="center"/>
    </xf>
    <xf numFmtId="0" fontId="13" fillId="0" borderId="0" xfId="0" applyFont="1" applyFill="1" applyBorder="1" applyProtection="1"/>
    <xf numFmtId="0" fontId="4" fillId="11" borderId="74" xfId="0" applyFont="1" applyFill="1" applyBorder="1" applyProtection="1">
      <protection locked="0"/>
    </xf>
    <xf numFmtId="0" fontId="4" fillId="11" borderId="75" xfId="0" applyFont="1" applyFill="1" applyBorder="1" applyProtection="1">
      <protection locked="0"/>
    </xf>
    <xf numFmtId="0" fontId="4" fillId="11" borderId="76" xfId="0" applyFont="1" applyFill="1" applyBorder="1" applyProtection="1">
      <protection locked="0"/>
    </xf>
    <xf numFmtId="0" fontId="19" fillId="0" borderId="0" xfId="0" applyFont="1" applyAlignment="1">
      <alignment wrapText="1"/>
    </xf>
    <xf numFmtId="0" fontId="2" fillId="0" borderId="0" xfId="0" applyFont="1" applyAlignment="1">
      <alignment wrapText="1"/>
    </xf>
    <xf numFmtId="0" fontId="20" fillId="0" borderId="0" xfId="0" quotePrefix="1" applyFont="1" applyAlignment="1">
      <alignment wrapText="1"/>
    </xf>
    <xf numFmtId="0" fontId="3" fillId="4" borderId="14" xfId="0" quotePrefix="1" applyFont="1" applyFill="1" applyBorder="1" applyProtection="1">
      <protection locked="0"/>
    </xf>
    <xf numFmtId="43" fontId="11" fillId="0" borderId="32" xfId="0" applyNumberFormat="1" applyFont="1" applyFill="1" applyBorder="1" applyAlignment="1" applyProtection="1">
      <alignment horizontal="left"/>
    </xf>
    <xf numFmtId="43" fontId="11" fillId="0" borderId="34" xfId="0" applyNumberFormat="1" applyFont="1" applyFill="1" applyBorder="1" applyAlignment="1" applyProtection="1">
      <alignment horizontal="left"/>
    </xf>
    <xf numFmtId="43" fontId="3" fillId="0" borderId="32" xfId="0" applyNumberFormat="1" applyFont="1" applyFill="1" applyBorder="1" applyAlignment="1" applyProtection="1">
      <alignment horizontal="center" vertical="center"/>
    </xf>
    <xf numFmtId="43" fontId="3" fillId="0" borderId="34" xfId="0" applyNumberFormat="1" applyFont="1" applyFill="1" applyBorder="1" applyAlignment="1" applyProtection="1">
      <alignment horizontal="center" vertical="center"/>
    </xf>
    <xf numFmtId="43" fontId="3" fillId="0" borderId="6" xfId="0" applyNumberFormat="1" applyFont="1" applyFill="1" applyBorder="1" applyAlignment="1" applyProtection="1">
      <alignment horizontal="center" vertical="center"/>
    </xf>
    <xf numFmtId="43" fontId="3" fillId="0" borderId="27" xfId="0" applyNumberFormat="1" applyFont="1" applyFill="1" applyBorder="1" applyAlignment="1" applyProtection="1">
      <alignment horizontal="center" vertical="center"/>
    </xf>
    <xf numFmtId="0" fontId="4" fillId="2" borderId="30" xfId="0" applyFont="1" applyFill="1" applyBorder="1" applyAlignment="1" applyProtection="1">
      <alignment horizontal="center"/>
    </xf>
    <xf numFmtId="0" fontId="4" fillId="2" borderId="51" xfId="0" applyFont="1" applyFill="1" applyBorder="1" applyAlignment="1" applyProtection="1">
      <alignment horizontal="center"/>
    </xf>
    <xf numFmtId="43" fontId="11" fillId="0" borderId="6" xfId="0" applyNumberFormat="1" applyFont="1" applyFill="1" applyBorder="1" applyAlignment="1" applyProtection="1">
      <alignment horizontal="left"/>
    </xf>
    <xf numFmtId="43" fontId="11" fillId="0" borderId="27" xfId="0" applyNumberFormat="1" applyFont="1" applyFill="1" applyBorder="1" applyAlignment="1" applyProtection="1">
      <alignment horizontal="left"/>
    </xf>
    <xf numFmtId="43" fontId="11" fillId="0" borderId="24" xfId="0" applyNumberFormat="1" applyFont="1" applyFill="1" applyBorder="1" applyAlignment="1" applyProtection="1">
      <alignment horizontal="left"/>
    </xf>
    <xf numFmtId="43" fontId="11" fillId="0" borderId="37" xfId="0" applyNumberFormat="1" applyFont="1" applyFill="1" applyBorder="1" applyAlignment="1" applyProtection="1">
      <alignment horizontal="left"/>
    </xf>
    <xf numFmtId="0" fontId="12" fillId="8" borderId="17" xfId="0" applyFont="1" applyFill="1" applyBorder="1" applyAlignment="1" applyProtection="1">
      <alignment horizontal="center" vertical="center"/>
    </xf>
    <xf numFmtId="0" fontId="12" fillId="8" borderId="18" xfId="0" applyFont="1" applyFill="1" applyBorder="1" applyAlignment="1" applyProtection="1">
      <alignment horizontal="center" vertical="center"/>
    </xf>
    <xf numFmtId="0" fontId="5" fillId="2" borderId="20" xfId="0" applyFont="1" applyFill="1" applyBorder="1" applyAlignment="1" applyProtection="1">
      <alignment horizontal="left"/>
    </xf>
    <xf numFmtId="0" fontId="5" fillId="2" borderId="51" xfId="0" applyFont="1" applyFill="1" applyBorder="1" applyAlignment="1" applyProtection="1">
      <alignment horizontal="left"/>
    </xf>
    <xf numFmtId="0" fontId="5" fillId="2" borderId="17" xfId="0" applyFont="1" applyFill="1" applyBorder="1" applyAlignment="1" applyProtection="1">
      <alignment horizontal="left"/>
    </xf>
    <xf numFmtId="0" fontId="5" fillId="2" borderId="18" xfId="0" applyFont="1" applyFill="1" applyBorder="1" applyAlignment="1" applyProtection="1">
      <alignment horizontal="left"/>
    </xf>
    <xf numFmtId="0" fontId="5" fillId="2" borderId="38" xfId="0" applyFont="1" applyFill="1" applyBorder="1" applyAlignment="1" applyProtection="1">
      <alignment horizontal="left"/>
    </xf>
    <xf numFmtId="0" fontId="5" fillId="2" borderId="49" xfId="0" applyFont="1" applyFill="1" applyBorder="1" applyAlignment="1" applyProtection="1">
      <alignment horizontal="left"/>
    </xf>
    <xf numFmtId="164" fontId="6" fillId="11" borderId="8" xfId="2" applyNumberFormat="1" applyFont="1" applyFill="1" applyBorder="1" applyAlignment="1" applyProtection="1">
      <alignment horizontal="center"/>
      <protection locked="0"/>
    </xf>
    <xf numFmtId="164" fontId="6" fillId="11" borderId="31" xfId="2" applyNumberFormat="1" applyFont="1" applyFill="1" applyBorder="1" applyAlignment="1" applyProtection="1">
      <alignment horizontal="center"/>
      <protection locked="0"/>
    </xf>
  </cellXfs>
  <cellStyles count="4">
    <cellStyle name="Collegamento ipertestuale" xfId="1" builtinId="8"/>
    <cellStyle name="Migliaia" xfId="2" builtinId="3"/>
    <cellStyle name="Normale" xfId="0" builtinId="0"/>
    <cellStyle name="Percentual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200" b="1"/>
              <a:t>PRODUZIONE CALORE</a:t>
            </a:r>
          </a:p>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100" b="1" i="0" baseline="0">
                <a:effectLst/>
              </a:rPr>
              <a:t>(suddivisione investimenti)</a:t>
            </a:r>
            <a:endParaRPr lang="it-CH" sz="1100">
              <a:effectLst/>
            </a:endParaRPr>
          </a:p>
        </c:rich>
      </c:tx>
      <c:layout>
        <c:manualLayout>
          <c:xMode val="edge"/>
          <c:yMode val="edge"/>
          <c:x val="0.63983333333333337"/>
          <c:y val="9.2591886221834712E-3"/>
        </c:manualLayout>
      </c:layout>
      <c:overlay val="0"/>
      <c:spPr>
        <a:noFill/>
        <a:ln w="25400">
          <a:noFill/>
        </a:ln>
      </c:spPr>
    </c:title>
    <c:autoTitleDeleted val="0"/>
    <c:plotArea>
      <c:layout>
        <c:manualLayout>
          <c:layoutTarget val="inner"/>
          <c:xMode val="edge"/>
          <c:yMode val="edge"/>
          <c:x val="0.29791727278090979"/>
          <c:y val="0.21107302097923364"/>
          <c:w val="0.40625082651942246"/>
          <c:h val="0.67474162444181252"/>
        </c:manualLayout>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Pt>
            <c:idx val="3"/>
            <c:bubble3D val="0"/>
            <c:spPr>
              <a:solidFill>
                <a:srgbClr val="FFC000"/>
              </a:solidFill>
              <a:ln w="12700">
                <a:solidFill>
                  <a:srgbClr val="FFFFFF"/>
                </a:solidFill>
                <a:prstDash val="solid"/>
              </a:ln>
            </c:spPr>
          </c:dPt>
          <c:dPt>
            <c:idx val="4"/>
            <c:bubble3D val="0"/>
            <c:spPr>
              <a:solidFill>
                <a:srgbClr val="4472C4"/>
              </a:solidFill>
              <a:ln w="12700">
                <a:solidFill>
                  <a:srgbClr val="FFFFFF"/>
                </a:solidFill>
                <a:prstDash val="solid"/>
              </a:ln>
            </c:spPr>
          </c:dPt>
          <c:dPt>
            <c:idx val="5"/>
            <c:bubble3D val="0"/>
            <c:spPr>
              <a:solidFill>
                <a:srgbClr val="70AD47"/>
              </a:solidFill>
              <a:ln w="12700">
                <a:solidFill>
                  <a:srgbClr val="FFFFFF"/>
                </a:solidFill>
                <a:prstDash val="solid"/>
              </a:ln>
            </c:spPr>
          </c:dPt>
          <c:dLbls>
            <c:dLbl>
              <c:idx val="0"/>
              <c:layout>
                <c:manualLayout>
                  <c:x val="6.8632545931758424E-2"/>
                  <c:y val="-6.7863079615048186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4.0127734033245897E-2"/>
                  <c:y val="-3.1403834937299528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8.3946850393700843E-3"/>
                  <c:y val="-2.2966608340624087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3"/>
              <c:layout>
                <c:manualLayout>
                  <c:x val="-6.6122629841184832E-2"/>
                  <c:y val="3.4746382075860885E-3"/>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4"/>
              <c:layout>
                <c:manualLayout>
                  <c:x val="-5.1946164227648021E-2"/>
                  <c:y val="-8.9352741853875373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2.0804959846928532E-2"/>
                  <c:y val="-2.7854054973609842E-2"/>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Investimenti!$Q$25:$Q$30</c:f>
              <c:strCache>
                <c:ptCount val="6"/>
                <c:pt idx="0">
                  <c:v>Opere civili</c:v>
                </c:pt>
                <c:pt idx="1">
                  <c:v>Impianto elettrico</c:v>
                </c:pt>
                <c:pt idx="2">
                  <c:v>Caldaia principale (no opere civili)</c:v>
                </c:pt>
                <c:pt idx="3">
                  <c:v>caldaia secondaria</c:v>
                </c:pt>
                <c:pt idx="4">
                  <c:v>Impiantistica per la distribuzione</c:v>
                </c:pt>
                <c:pt idx="5">
                  <c:v>altro</c:v>
                </c:pt>
              </c:strCache>
            </c:strRef>
          </c:cat>
          <c:val>
            <c:numRef>
              <c:f>Investimenti!$R$25:$R$30</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CH" sz="1200" b="1"/>
              <a:t>COGENERAZIONE</a:t>
            </a:r>
          </a:p>
          <a:p>
            <a:pPr>
              <a:defRPr sz="1400" b="0" i="0" u="none" strike="noStrike" kern="1200" spc="0" baseline="0">
                <a:solidFill>
                  <a:schemeClr val="tx1">
                    <a:lumMod val="65000"/>
                    <a:lumOff val="35000"/>
                  </a:schemeClr>
                </a:solidFill>
                <a:latin typeface="+mn-lt"/>
                <a:ea typeface="+mn-ea"/>
                <a:cs typeface="+mn-cs"/>
              </a:defRPr>
            </a:pPr>
            <a:r>
              <a:rPr lang="it-CH" sz="1200" b="1"/>
              <a:t>ELETTRICA</a:t>
            </a:r>
          </a:p>
        </c:rich>
      </c:tx>
      <c:layout>
        <c:manualLayout>
          <c:xMode val="edge"/>
          <c:yMode val="edge"/>
          <c:x val="0.77930555555555558"/>
          <c:y val="9.2592881335377634E-3"/>
        </c:manualLayout>
      </c:layout>
      <c:overlay val="0"/>
      <c:spPr>
        <a:noFill/>
        <a:ln w="25400">
          <a:noFill/>
        </a:ln>
      </c:spPr>
    </c:title>
    <c:autoTitleDeleted val="0"/>
    <c:plotArea>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Pt>
            <c:idx val="3"/>
            <c:bubble3D val="0"/>
            <c:spPr>
              <a:solidFill>
                <a:srgbClr val="FFC000"/>
              </a:solidFill>
              <a:ln w="12700">
                <a:solidFill>
                  <a:srgbClr val="FFFFFF"/>
                </a:solidFill>
                <a:prstDash val="solid"/>
              </a:ln>
            </c:spPr>
          </c:dPt>
          <c:dLbls>
            <c:dLbl>
              <c:idx val="0"/>
              <c:layout>
                <c:manualLayout>
                  <c:x val="-8.7841207349081372E-3"/>
                  <c:y val="-2.2611639062358597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9.36097987751532E-2"/>
                  <c:y val="1.022608380848946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1.6797681539807523E-2"/>
                  <c:y val="-1.3703321567562689E-2"/>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Investimenti!$Q$8:$Q$11</c:f>
              <c:strCache>
                <c:ptCount val="4"/>
                <c:pt idx="0">
                  <c:v>Opere civili</c:v>
                </c:pt>
                <c:pt idx="1">
                  <c:v>Cogeneratore</c:v>
                </c:pt>
                <c:pt idx="2">
                  <c:v>Impianto elettrico</c:v>
                </c:pt>
                <c:pt idx="3">
                  <c:v>Altro</c:v>
                </c:pt>
              </c:strCache>
            </c:strRef>
          </c:cat>
          <c:val>
            <c:numRef>
              <c:f>Investimenti!$R$8:$R$11</c:f>
              <c:numCache>
                <c:formatCode>0%</c:formatCode>
                <c:ptCount val="4"/>
                <c:pt idx="0">
                  <c:v>0</c:v>
                </c:pt>
                <c:pt idx="1">
                  <c:v>0</c:v>
                </c:pt>
                <c:pt idx="2">
                  <c:v>0</c:v>
                </c:pt>
                <c:pt idx="3" formatCode="General">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200" b="1"/>
              <a:t>DISTRIBUZIONE CALORE</a:t>
            </a:r>
          </a:p>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it-CH" sz="1200" b="1" i="0" baseline="0">
                <a:effectLst/>
              </a:rPr>
              <a:t>(suddivisione investimenti</a:t>
            </a:r>
            <a:r>
              <a:rPr lang="it-CH" sz="1800" b="1" i="0" baseline="0">
                <a:effectLst/>
              </a:rPr>
              <a:t>)</a:t>
            </a:r>
            <a:endParaRPr lang="it-CH" sz="1200">
              <a:effectLst/>
            </a:endParaRPr>
          </a:p>
        </c:rich>
      </c:tx>
      <c:layout>
        <c:manualLayout>
          <c:xMode val="edge"/>
          <c:yMode val="edge"/>
          <c:x val="0.60107874015748031"/>
          <c:y val="3.3342580144961552E-3"/>
        </c:manualLayout>
      </c:layout>
      <c:overlay val="0"/>
      <c:spPr>
        <a:noFill/>
        <a:ln w="25400">
          <a:noFill/>
        </a:ln>
      </c:spPr>
    </c:title>
    <c:autoTitleDeleted val="0"/>
    <c:plotArea>
      <c:layout>
        <c:manualLayout>
          <c:layoutTarget val="inner"/>
          <c:xMode val="edge"/>
          <c:yMode val="edge"/>
          <c:x val="0.18173184783437346"/>
          <c:y val="0.19227547051313496"/>
          <c:w val="0.54580571155260937"/>
          <c:h val="0.71550730320274658"/>
        </c:manualLayout>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Pt>
            <c:idx val="3"/>
            <c:bubble3D val="0"/>
            <c:spPr>
              <a:solidFill>
                <a:srgbClr val="FFC000"/>
              </a:solidFill>
              <a:ln w="12700">
                <a:solidFill>
                  <a:srgbClr val="FFFFFF"/>
                </a:solidFill>
                <a:prstDash val="solid"/>
              </a:ln>
            </c:spPr>
          </c:dPt>
          <c:dPt>
            <c:idx val="4"/>
            <c:bubble3D val="0"/>
            <c:spPr>
              <a:solidFill>
                <a:srgbClr val="4472C4"/>
              </a:solidFill>
              <a:ln w="12700">
                <a:solidFill>
                  <a:srgbClr val="FFFFFF"/>
                </a:solidFill>
                <a:prstDash val="solid"/>
              </a:ln>
            </c:spPr>
          </c:dPt>
          <c:dPt>
            <c:idx val="5"/>
            <c:bubble3D val="0"/>
            <c:spPr>
              <a:solidFill>
                <a:srgbClr val="70AD47"/>
              </a:solidFill>
              <a:ln w="12700">
                <a:solidFill>
                  <a:srgbClr val="FFFFFF"/>
                </a:solidFill>
                <a:prstDash val="solid"/>
              </a:ln>
            </c:spPr>
          </c:dPt>
          <c:dLbls>
            <c:dLbl>
              <c:idx val="0"/>
              <c:layout>
                <c:manualLayout>
                  <c:x val="0.16798687664041984"/>
                  <c:y val="5.338363954505692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3.5499526056330592E-3"/>
                  <c:y val="-1.7648772938620921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0.20104659623875487"/>
                  <c:y val="-2.3100964310647197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3"/>
              <c:layout>
                <c:manualLayout>
                  <c:x val="-6.0730643044619489E-2"/>
                  <c:y val="-8.9723315835520567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4"/>
              <c:layout>
                <c:manualLayout>
                  <c:x val="5.8964020122484716E-2"/>
                  <c:y val="-7.9939851268591419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0.13347328472914741"/>
                  <c:y val="-3.1184119051092422E-2"/>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Investimenti!$F$25:$F$30</c:f>
              <c:strCache>
                <c:ptCount val="6"/>
                <c:pt idx="0">
                  <c:v>Condotte primarie</c:v>
                </c:pt>
                <c:pt idx="1">
                  <c:v>Scavo, posa, ripristino</c:v>
                </c:pt>
                <c:pt idx="2">
                  <c:v>stacco a confine (condotte e lavori)</c:v>
                </c:pt>
                <c:pt idx="3">
                  <c:v>sottostazioni</c:v>
                </c:pt>
                <c:pt idx="4">
                  <c:v>telegestione, impianto elettrico</c:v>
                </c:pt>
                <c:pt idx="5">
                  <c:v>Altro </c:v>
                </c:pt>
              </c:strCache>
            </c:strRef>
          </c:cat>
          <c:val>
            <c:numRef>
              <c:f>Investimenti!$G$25:$G$30</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CH" sz="1200" b="1"/>
              <a:t>TOTALE - COMPLESSIVO</a:t>
            </a:r>
          </a:p>
          <a:p>
            <a:pPr>
              <a:defRPr sz="1400" b="0" i="0" u="none" strike="noStrike" kern="1200" spc="0" baseline="0">
                <a:solidFill>
                  <a:schemeClr val="tx1">
                    <a:lumMod val="65000"/>
                    <a:lumOff val="35000"/>
                  </a:schemeClr>
                </a:solidFill>
                <a:latin typeface="+mn-lt"/>
                <a:ea typeface="+mn-ea"/>
                <a:cs typeface="+mn-cs"/>
              </a:defRPr>
            </a:pPr>
            <a:r>
              <a:rPr lang="it-CH" sz="1200" b="1"/>
              <a:t>(suddivisione investimenti)</a:t>
            </a:r>
          </a:p>
        </c:rich>
      </c:tx>
      <c:layout>
        <c:manualLayout>
          <c:xMode val="edge"/>
          <c:yMode val="edge"/>
          <c:x val="0.61015266841644789"/>
          <c:y val="1.8518518518518517E-2"/>
        </c:manualLayout>
      </c:layout>
      <c:overlay val="0"/>
      <c:spPr>
        <a:noFill/>
        <a:ln w="25400">
          <a:noFill/>
        </a:ln>
      </c:spPr>
    </c:title>
    <c:autoTitleDeleted val="0"/>
    <c:plotArea>
      <c:layout>
        <c:manualLayout>
          <c:layoutTarget val="inner"/>
          <c:xMode val="edge"/>
          <c:yMode val="edge"/>
          <c:x val="0.26356397478015731"/>
          <c:y val="0.19796781618338669"/>
          <c:w val="0.46901935669539802"/>
          <c:h val="0.69907385089758423"/>
        </c:manualLayout>
      </c:layout>
      <c:pieChart>
        <c:varyColors val="1"/>
        <c:ser>
          <c:idx val="0"/>
          <c:order val="0"/>
          <c:dPt>
            <c:idx val="0"/>
            <c:bubble3D val="0"/>
            <c:spPr>
              <a:solidFill>
                <a:srgbClr val="5B9BD5"/>
              </a:solidFill>
              <a:ln w="12700">
                <a:solidFill>
                  <a:srgbClr val="FFFFFF"/>
                </a:solidFill>
                <a:prstDash val="solid"/>
              </a:ln>
            </c:spPr>
          </c:dPt>
          <c:dPt>
            <c:idx val="1"/>
            <c:bubble3D val="0"/>
            <c:spPr>
              <a:solidFill>
                <a:srgbClr val="ED7D31"/>
              </a:solidFill>
              <a:ln w="12700">
                <a:solidFill>
                  <a:srgbClr val="FFFFFF"/>
                </a:solidFill>
                <a:prstDash val="solid"/>
              </a:ln>
            </c:spPr>
          </c:dPt>
          <c:dPt>
            <c:idx val="2"/>
            <c:bubble3D val="0"/>
            <c:spPr>
              <a:solidFill>
                <a:srgbClr val="A5A5A5"/>
              </a:solidFill>
              <a:ln w="12700">
                <a:solidFill>
                  <a:srgbClr val="FFFFFF"/>
                </a:solidFill>
                <a:prstDash val="solid"/>
              </a:ln>
            </c:spPr>
          </c:dPt>
          <c:dLbls>
            <c:dLbl>
              <c:idx val="1"/>
              <c:layout>
                <c:manualLayout>
                  <c:x val="-3.0210629921259842E-2"/>
                  <c:y val="5.0977325750947801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5.8903215223097112E-2"/>
                  <c:y val="5.5938320209973792E-3"/>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CH"/>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Investimenti!$F$6:$F$8</c:f>
              <c:strCache>
                <c:ptCount val="3"/>
                <c:pt idx="0">
                  <c:v>CENTRALE</c:v>
                </c:pt>
                <c:pt idx="1">
                  <c:v>DISTRIBUZIONE CALORE</c:v>
                </c:pt>
                <c:pt idx="2">
                  <c:v>ONORARI E ALTRI COSTI</c:v>
                </c:pt>
              </c:strCache>
            </c:strRef>
          </c:cat>
          <c:val>
            <c:numRef>
              <c:f>Investimenti!$G$6:$G$8</c:f>
              <c:numCache>
                <c:formatCode>0%</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CH"/>
    </a:p>
  </c:txPr>
  <c:printSettings>
    <c:headerFooter/>
    <c:pageMargins b="0.75000000000000033" l="0.70000000000000029" r="0.70000000000000029" t="0.75000000000000033" header="0.30000000000000016" footer="0.30000000000000016"/>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209550</xdr:colOff>
      <xdr:row>18</xdr:row>
      <xdr:rowOff>123825</xdr:rowOff>
    </xdr:from>
    <xdr:to>
      <xdr:col>13</xdr:col>
      <xdr:colOff>523875</xdr:colOff>
      <xdr:row>18</xdr:row>
      <xdr:rowOff>123825</xdr:rowOff>
    </xdr:to>
    <xdr:sp macro="" textlink="">
      <xdr:nvSpPr>
        <xdr:cNvPr id="31753" name="Line 27"/>
        <xdr:cNvSpPr>
          <a:spLocks noChangeShapeType="1"/>
        </xdr:cNvSpPr>
      </xdr:nvSpPr>
      <xdr:spPr bwMode="auto">
        <a:xfrm flipV="1">
          <a:off x="12001500" y="3143250"/>
          <a:ext cx="923925" cy="0"/>
        </a:xfrm>
        <a:prstGeom prst="line">
          <a:avLst/>
        </a:prstGeom>
        <a:noFill/>
        <a:ln w="2540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86286</xdr:colOff>
      <xdr:row>19</xdr:row>
      <xdr:rowOff>67233</xdr:rowOff>
    </xdr:from>
    <xdr:to>
      <xdr:col>26</xdr:col>
      <xdr:colOff>582706</xdr:colOff>
      <xdr:row>38</xdr:row>
      <xdr:rowOff>156882</xdr:rowOff>
    </xdr:to>
    <xdr:graphicFrame macro="">
      <xdr:nvGraphicFramePr>
        <xdr:cNvPr id="6155"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180975</xdr:colOff>
      <xdr:row>1</xdr:row>
      <xdr:rowOff>177800</xdr:rowOff>
    </xdr:from>
    <xdr:to>
      <xdr:col>26</xdr:col>
      <xdr:colOff>485775</xdr:colOff>
      <xdr:row>17</xdr:row>
      <xdr:rowOff>149225</xdr:rowOff>
    </xdr:to>
    <xdr:graphicFrame macro="">
      <xdr:nvGraphicFramePr>
        <xdr:cNvPr id="6156"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190500</xdr:colOff>
      <xdr:row>17</xdr:row>
      <xdr:rowOff>85725</xdr:rowOff>
    </xdr:from>
    <xdr:to>
      <xdr:col>14</xdr:col>
      <xdr:colOff>495300</xdr:colOff>
      <xdr:row>40</xdr:row>
      <xdr:rowOff>25400</xdr:rowOff>
    </xdr:to>
    <xdr:graphicFrame macro="">
      <xdr:nvGraphicFramePr>
        <xdr:cNvPr id="6157"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171450</xdr:colOff>
      <xdr:row>2</xdr:row>
      <xdr:rowOff>0</xdr:rowOff>
    </xdr:from>
    <xdr:to>
      <xdr:col>14</xdr:col>
      <xdr:colOff>476250</xdr:colOff>
      <xdr:row>16</xdr:row>
      <xdr:rowOff>38100</xdr:rowOff>
    </xdr:to>
    <xdr:graphicFrame macro="">
      <xdr:nvGraphicFramePr>
        <xdr:cNvPr id="6159"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zoomScaleNormal="100" workbookViewId="0">
      <selection activeCell="A17" sqref="A17"/>
    </sheetView>
  </sheetViews>
  <sheetFormatPr defaultRowHeight="15" x14ac:dyDescent="0.25"/>
  <cols>
    <col min="1" max="1" width="110.7109375" style="291" customWidth="1"/>
  </cols>
  <sheetData>
    <row r="1" spans="1:1" ht="26.25" x14ac:dyDescent="0.4">
      <c r="A1" s="314" t="s">
        <v>207</v>
      </c>
    </row>
    <row r="3" spans="1:1" x14ac:dyDescent="0.25">
      <c r="A3" s="315" t="s">
        <v>54</v>
      </c>
    </row>
    <row r="4" spans="1:1" x14ac:dyDescent="0.25">
      <c r="A4" s="315"/>
    </row>
    <row r="5" spans="1:1" x14ac:dyDescent="0.25">
      <c r="A5" s="291" t="s">
        <v>210</v>
      </c>
    </row>
    <row r="7" spans="1:1" x14ac:dyDescent="0.25">
      <c r="A7" s="291" t="s">
        <v>211</v>
      </c>
    </row>
    <row r="9" spans="1:1" ht="30" x14ac:dyDescent="0.25">
      <c r="A9" s="291" t="s">
        <v>212</v>
      </c>
    </row>
    <row r="11" spans="1:1" ht="30" x14ac:dyDescent="0.25">
      <c r="A11" s="291" t="s">
        <v>213</v>
      </c>
    </row>
    <row r="13" spans="1:1" ht="37.5" x14ac:dyDescent="0.3">
      <c r="A13" s="316" t="s">
        <v>214</v>
      </c>
    </row>
    <row r="16" spans="1:1" x14ac:dyDescent="0.25">
      <c r="A16" s="291" t="s">
        <v>216</v>
      </c>
    </row>
  </sheetData>
  <sheetProtection password="C63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0"/>
  <sheetViews>
    <sheetView view="pageBreakPreview" zoomScale="85" zoomScaleNormal="100" zoomScaleSheetLayoutView="85" workbookViewId="0">
      <selection activeCell="I7" sqref="I7"/>
    </sheetView>
  </sheetViews>
  <sheetFormatPr defaultRowHeight="12.75" x14ac:dyDescent="0.2"/>
  <cols>
    <col min="1" max="1" width="4.140625" style="48" customWidth="1"/>
    <col min="2" max="2" width="46" style="48" bestFit="1" customWidth="1"/>
    <col min="3" max="3" width="11.42578125" style="46" customWidth="1"/>
    <col min="4" max="4" width="15.85546875" style="47" bestFit="1" customWidth="1"/>
    <col min="5" max="5" width="8.7109375" style="48" bestFit="1" customWidth="1"/>
    <col min="6" max="6" width="9.140625" style="48"/>
    <col min="7" max="7" width="9.140625" style="48" customWidth="1"/>
    <col min="8" max="10" width="9.140625" style="48"/>
    <col min="11" max="11" width="14" style="48" bestFit="1" customWidth="1"/>
    <col min="12" max="16384" width="9.140625" style="48"/>
  </cols>
  <sheetData>
    <row r="1" spans="1:4" ht="16.5" thickBot="1" x14ac:dyDescent="0.3">
      <c r="A1" s="45"/>
      <c r="B1" s="69" t="s">
        <v>38</v>
      </c>
    </row>
    <row r="2" spans="1:4" ht="15.75" x14ac:dyDescent="0.25">
      <c r="A2" s="310"/>
      <c r="B2" s="310"/>
    </row>
    <row r="3" spans="1:4" x14ac:dyDescent="0.2">
      <c r="A3" s="90" t="s">
        <v>208</v>
      </c>
      <c r="B3" s="91"/>
      <c r="C3" s="91"/>
      <c r="D3" s="92"/>
    </row>
    <row r="4" spans="1:4" x14ac:dyDescent="0.2">
      <c r="A4" s="78"/>
      <c r="B4" s="79"/>
      <c r="C4" s="79"/>
      <c r="D4" s="80"/>
    </row>
    <row r="5" spans="1:4" x14ac:dyDescent="0.2">
      <c r="A5" s="81"/>
      <c r="B5" s="82"/>
      <c r="C5" s="82"/>
      <c r="D5" s="83"/>
    </row>
    <row r="6" spans="1:4" x14ac:dyDescent="0.2">
      <c r="A6" s="98" t="s">
        <v>173</v>
      </c>
      <c r="B6" s="99"/>
      <c r="C6" s="99"/>
      <c r="D6" s="100"/>
    </row>
    <row r="7" spans="1:4" x14ac:dyDescent="0.2">
      <c r="A7" s="84"/>
      <c r="B7" s="85"/>
      <c r="C7" s="85"/>
      <c r="D7" s="86"/>
    </row>
    <row r="8" spans="1:4" x14ac:dyDescent="0.2">
      <c r="A8" s="81"/>
      <c r="B8" s="82"/>
      <c r="C8" s="82"/>
      <c r="D8" s="83"/>
    </row>
    <row r="9" spans="1:4" x14ac:dyDescent="0.2">
      <c r="A9" s="98" t="s">
        <v>174</v>
      </c>
      <c r="B9" s="99"/>
      <c r="C9" s="99"/>
      <c r="D9" s="100"/>
    </row>
    <row r="10" spans="1:4" x14ac:dyDescent="0.2">
      <c r="A10" s="84"/>
      <c r="B10" s="85"/>
      <c r="C10" s="85"/>
      <c r="D10" s="86"/>
    </row>
    <row r="11" spans="1:4" x14ac:dyDescent="0.2">
      <c r="A11" s="81"/>
      <c r="B11" s="82"/>
      <c r="C11" s="82"/>
      <c r="D11" s="83"/>
    </row>
    <row r="12" spans="1:4" x14ac:dyDescent="0.2">
      <c r="A12" s="98" t="s">
        <v>215</v>
      </c>
      <c r="B12" s="99"/>
      <c r="C12" s="99"/>
      <c r="D12" s="100"/>
    </row>
    <row r="13" spans="1:4" x14ac:dyDescent="0.2">
      <c r="A13" s="311"/>
      <c r="B13" s="312"/>
      <c r="C13" s="312"/>
      <c r="D13" s="313"/>
    </row>
    <row r="14" spans="1:4" ht="15.75" x14ac:dyDescent="0.25">
      <c r="A14" s="310"/>
      <c r="B14" s="310"/>
    </row>
    <row r="15" spans="1:4" ht="13.5" thickBot="1" x14ac:dyDescent="0.25"/>
    <row r="16" spans="1:4" ht="13.5" thickBot="1" x14ac:dyDescent="0.25">
      <c r="A16" s="49" t="s">
        <v>21</v>
      </c>
      <c r="B16" s="87"/>
      <c r="C16" s="88"/>
      <c r="D16" s="89"/>
    </row>
    <row r="17" spans="1:8" ht="15.75" thickBot="1" x14ac:dyDescent="0.3">
      <c r="A17" s="50" t="s">
        <v>74</v>
      </c>
      <c r="B17" s="93" t="s">
        <v>31</v>
      </c>
    </row>
    <row r="18" spans="1:8" x14ac:dyDescent="0.2">
      <c r="B18" s="94" t="s">
        <v>27</v>
      </c>
      <c r="C18" s="95" t="s">
        <v>5</v>
      </c>
      <c r="D18" s="51">
        <f>SUM(D19:D20)</f>
        <v>0</v>
      </c>
      <c r="H18" s="73"/>
    </row>
    <row r="19" spans="1:8" x14ac:dyDescent="0.2">
      <c r="B19" s="96" t="s">
        <v>84</v>
      </c>
      <c r="C19" s="97" t="s">
        <v>5</v>
      </c>
      <c r="D19" s="12">
        <v>0</v>
      </c>
      <c r="H19" s="73"/>
    </row>
    <row r="20" spans="1:8" x14ac:dyDescent="0.2">
      <c r="B20" s="96" t="s">
        <v>85</v>
      </c>
      <c r="C20" s="97" t="s">
        <v>5</v>
      </c>
      <c r="D20" s="12">
        <v>0</v>
      </c>
      <c r="H20" s="73"/>
    </row>
    <row r="21" spans="1:8" x14ac:dyDescent="0.2">
      <c r="B21" s="96" t="s">
        <v>26</v>
      </c>
      <c r="C21" s="97" t="s">
        <v>5</v>
      </c>
      <c r="D21" s="12">
        <v>0</v>
      </c>
      <c r="H21" s="73"/>
    </row>
    <row r="22" spans="1:8" x14ac:dyDescent="0.2">
      <c r="B22" s="96" t="s">
        <v>143</v>
      </c>
      <c r="C22" s="97" t="s">
        <v>25</v>
      </c>
      <c r="D22" s="12">
        <v>0</v>
      </c>
    </row>
    <row r="23" spans="1:8" x14ac:dyDescent="0.2">
      <c r="B23" s="96" t="s">
        <v>126</v>
      </c>
      <c r="C23" s="97" t="s">
        <v>25</v>
      </c>
      <c r="D23" s="12">
        <v>0</v>
      </c>
    </row>
    <row r="24" spans="1:8" x14ac:dyDescent="0.2">
      <c r="B24" s="101" t="s">
        <v>145</v>
      </c>
      <c r="C24" s="102" t="s">
        <v>22</v>
      </c>
      <c r="D24" s="30">
        <v>0</v>
      </c>
    </row>
    <row r="25" spans="1:8" x14ac:dyDescent="0.2">
      <c r="B25" s="101" t="s">
        <v>146</v>
      </c>
      <c r="C25" s="102" t="s">
        <v>22</v>
      </c>
      <c r="D25" s="30">
        <v>0</v>
      </c>
      <c r="H25" s="73"/>
    </row>
    <row r="26" spans="1:8" ht="13.5" thickBot="1" x14ac:dyDescent="0.25">
      <c r="B26" s="103" t="s">
        <v>144</v>
      </c>
      <c r="C26" s="104" t="s">
        <v>22</v>
      </c>
      <c r="D26" s="28">
        <f>D24+D25</f>
        <v>0</v>
      </c>
      <c r="H26" s="73"/>
    </row>
    <row r="27" spans="1:8" x14ac:dyDescent="0.2">
      <c r="H27" s="73"/>
    </row>
    <row r="28" spans="1:8" ht="15.75" thickBot="1" x14ac:dyDescent="0.3">
      <c r="A28" s="50" t="s">
        <v>75</v>
      </c>
      <c r="B28" s="93" t="s">
        <v>30</v>
      </c>
    </row>
    <row r="29" spans="1:8" x14ac:dyDescent="0.2">
      <c r="B29" s="94" t="s">
        <v>3</v>
      </c>
      <c r="C29" s="95" t="s">
        <v>4</v>
      </c>
      <c r="D29" s="13">
        <v>0</v>
      </c>
    </row>
    <row r="30" spans="1:8" x14ac:dyDescent="0.2">
      <c r="B30" s="96" t="s">
        <v>123</v>
      </c>
      <c r="C30" s="97" t="s">
        <v>6</v>
      </c>
      <c r="D30" s="12">
        <v>0</v>
      </c>
    </row>
    <row r="31" spans="1:8" x14ac:dyDescent="0.2">
      <c r="B31" s="74" t="s">
        <v>29</v>
      </c>
      <c r="C31" s="105" t="s">
        <v>2</v>
      </c>
      <c r="D31" s="14">
        <v>0</v>
      </c>
    </row>
    <row r="32" spans="1:8" x14ac:dyDescent="0.2">
      <c r="B32" s="74" t="s">
        <v>182</v>
      </c>
      <c r="C32" s="105" t="s">
        <v>6</v>
      </c>
      <c r="D32" s="39">
        <f>D31*D30</f>
        <v>0</v>
      </c>
    </row>
    <row r="33" spans="1:7" x14ac:dyDescent="0.2">
      <c r="B33" s="74" t="s">
        <v>183</v>
      </c>
      <c r="C33" s="105" t="s">
        <v>60</v>
      </c>
      <c r="D33" s="12">
        <v>25</v>
      </c>
    </row>
    <row r="34" spans="1:7" x14ac:dyDescent="0.2">
      <c r="B34" s="74" t="s">
        <v>184</v>
      </c>
      <c r="C34" s="105" t="s">
        <v>6</v>
      </c>
      <c r="D34" s="40">
        <f>2*D33*D26/1000</f>
        <v>0</v>
      </c>
    </row>
    <row r="35" spans="1:7" ht="13.5" thickBot="1" x14ac:dyDescent="0.25">
      <c r="B35" s="74" t="s">
        <v>185</v>
      </c>
      <c r="C35" s="105" t="s">
        <v>61</v>
      </c>
      <c r="D35" s="15">
        <v>8760</v>
      </c>
    </row>
    <row r="36" spans="1:7" ht="13.5" thickBot="1" x14ac:dyDescent="0.25">
      <c r="B36" s="74" t="s">
        <v>186</v>
      </c>
      <c r="C36" s="105" t="s">
        <v>4</v>
      </c>
      <c r="D36" s="39">
        <f>D34*D35</f>
        <v>0</v>
      </c>
      <c r="E36" s="41" t="e">
        <f>D36/D29</f>
        <v>#DIV/0!</v>
      </c>
    </row>
    <row r="37" spans="1:7" x14ac:dyDescent="0.2">
      <c r="B37" s="74" t="s">
        <v>175</v>
      </c>
      <c r="C37" s="105" t="s">
        <v>6</v>
      </c>
      <c r="D37" s="39">
        <f>D32+D34</f>
        <v>0</v>
      </c>
    </row>
    <row r="38" spans="1:7" ht="13.5" thickBot="1" x14ac:dyDescent="0.25">
      <c r="B38" s="106" t="s">
        <v>176</v>
      </c>
      <c r="C38" s="107" t="s">
        <v>4</v>
      </c>
      <c r="D38" s="28">
        <f>D29+D36</f>
        <v>0</v>
      </c>
    </row>
    <row r="40" spans="1:7" ht="15.75" thickBot="1" x14ac:dyDescent="0.3">
      <c r="A40" s="50" t="s">
        <v>76</v>
      </c>
      <c r="B40" s="93" t="s">
        <v>23</v>
      </c>
    </row>
    <row r="41" spans="1:7" x14ac:dyDescent="0.2">
      <c r="B41" s="94" t="s">
        <v>147</v>
      </c>
      <c r="C41" s="95" t="s">
        <v>2</v>
      </c>
      <c r="D41" s="16">
        <v>0.05</v>
      </c>
      <c r="E41" s="108"/>
      <c r="F41" s="73"/>
      <c r="G41" s="109"/>
    </row>
    <row r="42" spans="1:7" ht="13.5" thickBot="1" x14ac:dyDescent="0.25">
      <c r="B42" s="103" t="s">
        <v>100</v>
      </c>
      <c r="C42" s="104" t="s">
        <v>4</v>
      </c>
      <c r="D42" s="28">
        <f>D38/(1-D41)</f>
        <v>0</v>
      </c>
      <c r="E42" s="110"/>
      <c r="F42" s="73"/>
      <c r="G42" s="111"/>
    </row>
    <row r="43" spans="1:7" x14ac:dyDescent="0.2">
      <c r="B43" s="112" t="s">
        <v>101</v>
      </c>
      <c r="C43" s="113" t="s">
        <v>4</v>
      </c>
      <c r="D43" s="35">
        <f>$D$42*E43</f>
        <v>0</v>
      </c>
      <c r="E43" s="17">
        <v>1</v>
      </c>
      <c r="F43" s="93" t="str">
        <f>IF(E43+E44+E45=1,"ok","ATTENZIONE - verificare percentuali")</f>
        <v>ok</v>
      </c>
      <c r="G43" s="73"/>
    </row>
    <row r="44" spans="1:7" x14ac:dyDescent="0.2">
      <c r="B44" s="114" t="s">
        <v>217</v>
      </c>
      <c r="C44" s="115" t="s">
        <v>4</v>
      </c>
      <c r="D44" s="36">
        <f>$D$42*E44</f>
        <v>0</v>
      </c>
      <c r="E44" s="18">
        <v>0</v>
      </c>
      <c r="F44" s="93" t="str">
        <f>F43</f>
        <v>ok</v>
      </c>
      <c r="G44" s="73"/>
    </row>
    <row r="45" spans="1:7" ht="13.5" thickBot="1" x14ac:dyDescent="0.25">
      <c r="B45" s="116" t="s">
        <v>102</v>
      </c>
      <c r="C45" s="117" t="s">
        <v>4</v>
      </c>
      <c r="D45" s="29">
        <f>$D$38*E45</f>
        <v>0</v>
      </c>
      <c r="E45" s="19">
        <v>0</v>
      </c>
      <c r="F45" s="93" t="str">
        <f>F44</f>
        <v>ok</v>
      </c>
      <c r="G45" s="73"/>
    </row>
    <row r="46" spans="1:7" ht="6.75" customHeight="1" thickBot="1" x14ac:dyDescent="0.25">
      <c r="B46" s="118"/>
      <c r="C46" s="119"/>
      <c r="D46" s="120"/>
      <c r="E46" s="121"/>
      <c r="G46" s="73"/>
    </row>
    <row r="47" spans="1:7" ht="12.75" customHeight="1" x14ac:dyDescent="0.2">
      <c r="B47" s="317" t="s">
        <v>55</v>
      </c>
      <c r="C47" s="122" t="s">
        <v>204</v>
      </c>
      <c r="D47" s="123"/>
      <c r="E47" s="124"/>
      <c r="G47" s="73"/>
    </row>
    <row r="48" spans="1:7" x14ac:dyDescent="0.2">
      <c r="B48" s="74" t="s">
        <v>81</v>
      </c>
      <c r="C48" s="105" t="s">
        <v>6</v>
      </c>
      <c r="D48" s="21">
        <v>0</v>
      </c>
      <c r="E48" s="42" t="e">
        <f>D48/D37</f>
        <v>#DIV/0!</v>
      </c>
      <c r="G48" s="73"/>
    </row>
    <row r="49" spans="1:5" ht="13.5" thickBot="1" x14ac:dyDescent="0.25">
      <c r="B49" s="125" t="s">
        <v>83</v>
      </c>
      <c r="C49" s="102" t="s">
        <v>55</v>
      </c>
      <c r="D49" s="22">
        <v>0</v>
      </c>
      <c r="E49" s="126"/>
    </row>
    <row r="50" spans="1:5" x14ac:dyDescent="0.2">
      <c r="B50" s="317" t="s">
        <v>55</v>
      </c>
      <c r="C50" s="127" t="s">
        <v>205</v>
      </c>
      <c r="D50" s="128"/>
      <c r="E50" s="129"/>
    </row>
    <row r="51" spans="1:5" x14ac:dyDescent="0.2">
      <c r="B51" s="74" t="s">
        <v>82</v>
      </c>
      <c r="C51" s="130" t="s">
        <v>6</v>
      </c>
      <c r="D51" s="23">
        <v>0</v>
      </c>
      <c r="E51" s="42" t="e">
        <f>D51/D37</f>
        <v>#DIV/0!</v>
      </c>
    </row>
    <row r="52" spans="1:5" ht="13.5" thickBot="1" x14ac:dyDescent="0.25">
      <c r="B52" s="106" t="s">
        <v>83</v>
      </c>
      <c r="C52" s="104" t="s">
        <v>55</v>
      </c>
      <c r="D52" s="24">
        <v>0</v>
      </c>
      <c r="E52" s="126"/>
    </row>
    <row r="53" spans="1:5" x14ac:dyDescent="0.2">
      <c r="B53" s="20" t="s">
        <v>55</v>
      </c>
      <c r="C53" s="127" t="s">
        <v>206</v>
      </c>
      <c r="D53" s="128"/>
      <c r="E53" s="129"/>
    </row>
    <row r="54" spans="1:5" x14ac:dyDescent="0.2">
      <c r="B54" s="74" t="s">
        <v>122</v>
      </c>
      <c r="C54" s="105" t="s">
        <v>6</v>
      </c>
      <c r="D54" s="12">
        <v>0</v>
      </c>
      <c r="E54" s="42" t="e">
        <f>D54/D37</f>
        <v>#DIV/0!</v>
      </c>
    </row>
    <row r="55" spans="1:5" ht="13.5" thickBot="1" x14ac:dyDescent="0.25">
      <c r="B55" s="106" t="s">
        <v>83</v>
      </c>
      <c r="C55" s="104" t="s">
        <v>55</v>
      </c>
      <c r="D55" s="25">
        <v>0</v>
      </c>
      <c r="E55" s="126"/>
    </row>
    <row r="56" spans="1:5" ht="13.5" thickBot="1" x14ac:dyDescent="0.25">
      <c r="B56" s="131" t="s">
        <v>157</v>
      </c>
      <c r="C56" s="132" t="s">
        <v>6</v>
      </c>
      <c r="D56" s="43">
        <f>D48+D51+D54</f>
        <v>0</v>
      </c>
      <c r="E56" s="44" t="e">
        <f>E48+E51+E54</f>
        <v>#DIV/0!</v>
      </c>
    </row>
    <row r="58" spans="1:5" ht="15.75" thickBot="1" x14ac:dyDescent="0.3">
      <c r="A58" s="50" t="s">
        <v>77</v>
      </c>
      <c r="B58" s="93" t="s">
        <v>179</v>
      </c>
    </row>
    <row r="59" spans="1:5" x14ac:dyDescent="0.2">
      <c r="B59" s="133" t="s">
        <v>177</v>
      </c>
      <c r="C59" s="134" t="s">
        <v>4</v>
      </c>
      <c r="D59" s="13">
        <v>0</v>
      </c>
    </row>
    <row r="60" spans="1:5" x14ac:dyDescent="0.2">
      <c r="B60" s="135" t="s">
        <v>109</v>
      </c>
      <c r="C60" s="136" t="s">
        <v>4</v>
      </c>
      <c r="D60" s="37">
        <v>0</v>
      </c>
    </row>
    <row r="61" spans="1:5" x14ac:dyDescent="0.2">
      <c r="B61" s="137" t="s">
        <v>110</v>
      </c>
      <c r="C61" s="97" t="s">
        <v>4</v>
      </c>
      <c r="D61" s="38">
        <v>0</v>
      </c>
    </row>
    <row r="62" spans="1:5" x14ac:dyDescent="0.2">
      <c r="B62" s="137" t="s">
        <v>111</v>
      </c>
      <c r="C62" s="97" t="s">
        <v>4</v>
      </c>
      <c r="D62" s="38">
        <v>0</v>
      </c>
    </row>
    <row r="63" spans="1:5" x14ac:dyDescent="0.2">
      <c r="B63" s="133" t="s">
        <v>112</v>
      </c>
      <c r="C63" s="105" t="s">
        <v>4</v>
      </c>
      <c r="D63" s="12">
        <v>0</v>
      </c>
    </row>
    <row r="64" spans="1:5" x14ac:dyDescent="0.2">
      <c r="B64" s="133" t="s">
        <v>113</v>
      </c>
      <c r="C64" s="105" t="s">
        <v>4</v>
      </c>
      <c r="D64" s="12">
        <v>0</v>
      </c>
    </row>
    <row r="65" spans="1:7" x14ac:dyDescent="0.2">
      <c r="B65" s="74" t="s">
        <v>187</v>
      </c>
      <c r="C65" s="105" t="s">
        <v>4</v>
      </c>
      <c r="D65" s="39">
        <f>IF(D49&gt;0,D43/D49,0)+IF(D52&gt;0,D44/D52,0)+IF(D55&gt;0,D45/D55,0)</f>
        <v>0</v>
      </c>
    </row>
    <row r="66" spans="1:7" x14ac:dyDescent="0.2">
      <c r="B66" s="133" t="s">
        <v>188</v>
      </c>
      <c r="C66" s="105" t="s">
        <v>4</v>
      </c>
      <c r="D66" s="12">
        <v>0</v>
      </c>
      <c r="E66" s="48" t="s">
        <v>133</v>
      </c>
      <c r="F66" s="34" t="s">
        <v>134</v>
      </c>
      <c r="G66" s="138"/>
    </row>
    <row r="67" spans="1:7" ht="13.5" thickBot="1" x14ac:dyDescent="0.25">
      <c r="B67" s="77" t="s">
        <v>114</v>
      </c>
      <c r="C67" s="107" t="s">
        <v>4</v>
      </c>
      <c r="D67" s="28">
        <f>SUM(D59:D66)</f>
        <v>0</v>
      </c>
    </row>
    <row r="69" spans="1:7" ht="15.75" thickBot="1" x14ac:dyDescent="0.3">
      <c r="A69" s="50" t="s">
        <v>78</v>
      </c>
      <c r="B69" s="93" t="s">
        <v>32</v>
      </c>
    </row>
    <row r="70" spans="1:7" x14ac:dyDescent="0.2">
      <c r="B70" s="94" t="s">
        <v>154</v>
      </c>
      <c r="C70" s="95" t="s">
        <v>164</v>
      </c>
      <c r="D70" s="139" t="e">
        <f>D29/D23</f>
        <v>#DIV/0!</v>
      </c>
    </row>
    <row r="71" spans="1:7" x14ac:dyDescent="0.2">
      <c r="B71" s="96" t="s">
        <v>154</v>
      </c>
      <c r="C71" s="97" t="s">
        <v>165</v>
      </c>
      <c r="D71" s="140" t="e">
        <f>1000*D30/D23</f>
        <v>#DIV/0!</v>
      </c>
    </row>
    <row r="72" spans="1:7" x14ac:dyDescent="0.2">
      <c r="B72" s="96" t="s">
        <v>155</v>
      </c>
      <c r="C72" s="97" t="s">
        <v>166</v>
      </c>
      <c r="D72" s="140" t="e">
        <f>D29/D26/1000</f>
        <v>#DIV/0!</v>
      </c>
    </row>
    <row r="73" spans="1:7" ht="13.5" thickBot="1" x14ac:dyDescent="0.25">
      <c r="B73" s="103" t="s">
        <v>155</v>
      </c>
      <c r="C73" s="104" t="s">
        <v>33</v>
      </c>
      <c r="D73" s="141" t="e">
        <f>D30/D26</f>
        <v>#DIV/0!</v>
      </c>
    </row>
    <row r="76" spans="1:7" ht="13.5" thickBot="1" x14ac:dyDescent="0.25"/>
    <row r="77" spans="1:7" ht="13.5" thickBot="1" x14ac:dyDescent="0.25">
      <c r="A77" s="49" t="s">
        <v>137</v>
      </c>
      <c r="B77" s="87"/>
      <c r="C77" s="88"/>
      <c r="D77" s="89"/>
    </row>
    <row r="79" spans="1:7" ht="15.75" thickBot="1" x14ac:dyDescent="0.3">
      <c r="A79" s="50" t="s">
        <v>79</v>
      </c>
      <c r="B79" s="93" t="s">
        <v>93</v>
      </c>
    </row>
    <row r="80" spans="1:7" x14ac:dyDescent="0.2">
      <c r="B80" s="94" t="s">
        <v>189</v>
      </c>
      <c r="C80" s="134" t="s">
        <v>6</v>
      </c>
      <c r="D80" s="26">
        <v>0</v>
      </c>
    </row>
    <row r="81" spans="2:4" x14ac:dyDescent="0.2">
      <c r="B81" s="96" t="s">
        <v>191</v>
      </c>
      <c r="C81" s="105" t="s">
        <v>6</v>
      </c>
      <c r="D81" s="27">
        <v>0</v>
      </c>
    </row>
    <row r="82" spans="2:4" x14ac:dyDescent="0.2">
      <c r="B82" s="96" t="s">
        <v>190</v>
      </c>
      <c r="C82" s="105" t="s">
        <v>4</v>
      </c>
      <c r="D82" s="27">
        <v>0</v>
      </c>
    </row>
    <row r="83" spans="2:4" x14ac:dyDescent="0.2">
      <c r="B83" s="96" t="s">
        <v>192</v>
      </c>
      <c r="C83" s="105" t="s">
        <v>4</v>
      </c>
      <c r="D83" s="27">
        <v>0</v>
      </c>
    </row>
    <row r="84" spans="2:4" x14ac:dyDescent="0.2">
      <c r="B84" s="101" t="s">
        <v>193</v>
      </c>
      <c r="C84" s="102" t="s">
        <v>2</v>
      </c>
      <c r="D84" s="142" t="e">
        <f>D83/D81/8760</f>
        <v>#DIV/0!</v>
      </c>
    </row>
    <row r="85" spans="2:4" x14ac:dyDescent="0.2">
      <c r="B85" s="101" t="s">
        <v>194</v>
      </c>
      <c r="C85" s="102" t="s">
        <v>2</v>
      </c>
      <c r="D85" s="66">
        <v>0.3</v>
      </c>
    </row>
    <row r="86" spans="2:4" ht="13.5" thickBot="1" x14ac:dyDescent="0.25">
      <c r="B86" s="106" t="s">
        <v>195</v>
      </c>
      <c r="C86" s="107" t="s">
        <v>4</v>
      </c>
      <c r="D86" s="28">
        <f>D83/D85-D82-D83</f>
        <v>0</v>
      </c>
    </row>
    <row r="87" spans="2:4" x14ac:dyDescent="0.2">
      <c r="B87" s="70"/>
      <c r="C87" s="143"/>
      <c r="D87" s="144"/>
    </row>
    <row r="88" spans="2:4" x14ac:dyDescent="0.2">
      <c r="B88" s="70"/>
      <c r="C88" s="143"/>
      <c r="D88" s="144"/>
    </row>
    <row r="89" spans="2:4" x14ac:dyDescent="0.2">
      <c r="B89" s="70"/>
      <c r="C89" s="143"/>
      <c r="D89" s="144"/>
    </row>
    <row r="90" spans="2:4" x14ac:dyDescent="0.2">
      <c r="B90" s="73"/>
      <c r="C90" s="119"/>
      <c r="D90" s="120"/>
    </row>
  </sheetData>
  <sheetProtection password="C632" sheet="1" objects="1" scenarios="1"/>
  <phoneticPr fontId="14" type="noConversion"/>
  <hyperlinks>
    <hyperlink ref="A17" location="info!A6" display="A1"/>
    <hyperlink ref="A28" location="info!A12" display="A2"/>
    <hyperlink ref="A40" location="info!A18" display="A3"/>
    <hyperlink ref="A58" location="info!A24" display="A4"/>
    <hyperlink ref="A69" location="info!A29" display="A5"/>
    <hyperlink ref="A79" location="info!A33" display="A6"/>
  </hyperlinks>
  <pageMargins left="0.70866141732283472" right="0.70866141732283472" top="0.74803149606299213" bottom="0.74803149606299213" header="0.31496062992125984" footer="0.31496062992125984"/>
  <pageSetup paperSize="9" scale="83" fitToHeight="0" orientation="portrait" horizontalDpi="4294967295" verticalDpi="4294967295" r:id="rId1"/>
  <rowBreaks count="1" manualBreakCount="1">
    <brk id="57"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6"/>
  <sheetViews>
    <sheetView view="pageBreakPreview" zoomScale="85" zoomScaleNormal="100" zoomScaleSheetLayoutView="85" workbookViewId="0">
      <selection activeCell="C22" sqref="C22"/>
    </sheetView>
  </sheetViews>
  <sheetFormatPr defaultRowHeight="12.75" x14ac:dyDescent="0.2"/>
  <cols>
    <col min="1" max="1" width="9.140625" style="48"/>
    <col min="2" max="2" width="59.28515625" style="48" customWidth="1"/>
    <col min="3" max="3" width="13.7109375" style="48" customWidth="1"/>
    <col min="4" max="4" width="12.140625" style="48" customWidth="1"/>
    <col min="5" max="5" width="14.7109375" style="48" bestFit="1" customWidth="1"/>
    <col min="6" max="6" width="16.140625" style="48" customWidth="1"/>
    <col min="7" max="7" width="14.5703125" style="48" bestFit="1" customWidth="1"/>
    <col min="8" max="8" width="12.28515625" style="46" bestFit="1" customWidth="1"/>
    <col min="9" max="9" width="10.7109375" style="46" bestFit="1" customWidth="1"/>
    <col min="10" max="10" width="10.7109375" style="48" bestFit="1" customWidth="1"/>
    <col min="11" max="11" width="10.7109375" style="48" customWidth="1"/>
    <col min="12" max="12" width="11.85546875" style="48" bestFit="1" customWidth="1"/>
    <col min="13" max="13" width="9.140625" style="48"/>
    <col min="14" max="14" width="13.7109375" style="48" bestFit="1" customWidth="1"/>
    <col min="15" max="15" width="21.85546875" style="48" customWidth="1"/>
    <col min="16" max="16" width="9.140625" style="48"/>
    <col min="17" max="17" width="9.7109375" style="48" bestFit="1" customWidth="1"/>
    <col min="18" max="16384" width="9.140625" style="48"/>
  </cols>
  <sheetData>
    <row r="1" spans="1:9" ht="20.25" customHeight="1" thickBot="1" x14ac:dyDescent="0.3">
      <c r="A1" s="45"/>
      <c r="B1" s="45" t="s">
        <v>15</v>
      </c>
      <c r="C1" s="45"/>
      <c r="D1" s="45"/>
      <c r="E1" s="45"/>
      <c r="F1" s="62"/>
    </row>
    <row r="2" spans="1:9" s="71" customFormat="1" x14ac:dyDescent="0.2">
      <c r="B2" s="72"/>
      <c r="C2" s="72"/>
      <c r="D2" s="72"/>
      <c r="E2" s="72"/>
      <c r="F2" s="72"/>
      <c r="H2" s="145"/>
      <c r="I2" s="145"/>
    </row>
    <row r="3" spans="1:9" x14ac:dyDescent="0.2">
      <c r="A3" s="72" t="s">
        <v>43</v>
      </c>
      <c r="B3" s="72"/>
      <c r="C3" s="72"/>
      <c r="D3" s="72"/>
      <c r="E3" s="72"/>
      <c r="F3" s="72"/>
    </row>
    <row r="4" spans="1:9" ht="13.5" thickBot="1" x14ac:dyDescent="0.25">
      <c r="A4" s="72"/>
      <c r="B4" s="72"/>
      <c r="C4" s="72"/>
      <c r="D4" s="72"/>
      <c r="E4" s="72"/>
      <c r="F4" s="72"/>
    </row>
    <row r="5" spans="1:9" ht="15.75" customHeight="1" thickBot="1" x14ac:dyDescent="0.25">
      <c r="A5" s="146" t="s">
        <v>58</v>
      </c>
      <c r="B5" s="147"/>
      <c r="C5" s="147"/>
      <c r="D5" s="148"/>
      <c r="E5" s="320" t="s">
        <v>115</v>
      </c>
      <c r="F5" s="321"/>
    </row>
    <row r="6" spans="1:9" ht="15.75" customHeight="1" thickBot="1" x14ac:dyDescent="0.25">
      <c r="A6" s="149"/>
      <c r="B6" s="150" t="str">
        <f>' Dati tecnici e stima domanda'!B42</f>
        <v>Energia termica prodotta annualmente dall'impianto</v>
      </c>
      <c r="C6" s="151" t="str">
        <f>' Dati tecnici e stima domanda'!C42</f>
        <v>kWh/a</v>
      </c>
      <c r="D6" s="152">
        <f>' Dati tecnici e stima domanda'!D42</f>
        <v>0</v>
      </c>
      <c r="E6" s="322"/>
      <c r="F6" s="323"/>
    </row>
    <row r="7" spans="1:9" x14ac:dyDescent="0.2">
      <c r="A7" s="149"/>
      <c r="B7" s="153" t="str">
        <f>' Dati tecnici e stima domanda'!B43</f>
        <v>Energia termica prodotta dal generatore di calore 1</v>
      </c>
      <c r="C7" s="154" t="str">
        <f>' Dati tecnici e stima domanda'!C43</f>
        <v>kWh/a</v>
      </c>
      <c r="D7" s="155">
        <f>' Dati tecnici e stima domanda'!D43</f>
        <v>0</v>
      </c>
      <c r="E7" s="318" t="str">
        <f>' Dati tecnici e stima domanda'!B47</f>
        <v>-</v>
      </c>
      <c r="F7" s="319"/>
      <c r="H7" s="48"/>
    </row>
    <row r="8" spans="1:9" x14ac:dyDescent="0.2">
      <c r="A8" s="149"/>
      <c r="B8" s="156" t="str">
        <f>' Dati tecnici e stima domanda'!B44</f>
        <v>Energia termica prodotta dal generatore di calore 2</v>
      </c>
      <c r="C8" s="157" t="str">
        <f>' Dati tecnici e stima domanda'!C44</f>
        <v>kWh/a</v>
      </c>
      <c r="D8" s="158">
        <f>' Dati tecnici e stima domanda'!D44</f>
        <v>0</v>
      </c>
      <c r="E8" s="328" t="str">
        <f>' Dati tecnici e stima domanda'!B50</f>
        <v>-</v>
      </c>
      <c r="F8" s="329"/>
      <c r="H8" s="48"/>
    </row>
    <row r="9" spans="1:9" ht="13.5" thickBot="1" x14ac:dyDescent="0.25">
      <c r="A9" s="159"/>
      <c r="B9" s="160" t="str">
        <f>' Dati tecnici e stima domanda'!B45</f>
        <v>Energia termica prodotta dal generatore di calore 3</v>
      </c>
      <c r="C9" s="161" t="str">
        <f>' Dati tecnici e stima domanda'!C45</f>
        <v>kWh/a</v>
      </c>
      <c r="D9" s="162">
        <f>' Dati tecnici e stima domanda'!D45</f>
        <v>0</v>
      </c>
      <c r="E9" s="326" t="str">
        <f>' Dati tecnici e stima domanda'!B53</f>
        <v>-</v>
      </c>
      <c r="F9" s="327"/>
      <c r="H9" s="48"/>
    </row>
    <row r="10" spans="1:9" x14ac:dyDescent="0.2">
      <c r="A10" s="146" t="s">
        <v>59</v>
      </c>
      <c r="B10" s="147"/>
      <c r="C10" s="163"/>
      <c r="D10" s="164"/>
      <c r="E10" s="165"/>
      <c r="F10" s="165"/>
      <c r="H10" s="48"/>
    </row>
    <row r="11" spans="1:9" x14ac:dyDescent="0.2">
      <c r="A11" s="149"/>
      <c r="B11" s="166" t="s">
        <v>99</v>
      </c>
      <c r="C11" s="157" t="str">
        <f>' Dati tecnici e stima domanda'!C67</f>
        <v>kWh/a</v>
      </c>
      <c r="D11" s="75">
        <f>' Dati tecnici e stima domanda'!D67-D12</f>
        <v>0</v>
      </c>
      <c r="E11" s="167"/>
      <c r="F11" s="167"/>
      <c r="G11" s="73"/>
      <c r="H11" s="168"/>
    </row>
    <row r="12" spans="1:9" x14ac:dyDescent="0.2">
      <c r="A12" s="149"/>
      <c r="B12" s="169" t="s">
        <v>178</v>
      </c>
      <c r="C12" s="157" t="str">
        <f>' Dati tecnici e stima domanda'!C65</f>
        <v>kWh/a</v>
      </c>
      <c r="D12" s="170">
        <f>' Dati tecnici e stima domanda'!D65</f>
        <v>0</v>
      </c>
      <c r="E12" s="167"/>
      <c r="F12" s="167"/>
      <c r="G12" s="73"/>
      <c r="H12" s="168"/>
    </row>
    <row r="13" spans="1:9" ht="13.5" thickBot="1" x14ac:dyDescent="0.25">
      <c r="A13" s="159"/>
      <c r="B13" s="171" t="s">
        <v>159</v>
      </c>
      <c r="C13" s="161" t="str">
        <f>' Dati tecnici e stima domanda'!C83</f>
        <v>kWh/a</v>
      </c>
      <c r="D13" s="172">
        <f>' Dati tecnici e stima domanda'!D83</f>
        <v>0</v>
      </c>
      <c r="E13" s="167"/>
      <c r="F13" s="167"/>
      <c r="G13" s="73"/>
      <c r="H13" s="168"/>
    </row>
    <row r="14" spans="1:9" x14ac:dyDescent="0.2">
      <c r="B14" s="73"/>
      <c r="C14" s="73"/>
      <c r="D14" s="73"/>
      <c r="E14" s="73"/>
      <c r="F14" s="73"/>
      <c r="G14" s="73"/>
      <c r="H14" s="168"/>
    </row>
    <row r="15" spans="1:9" x14ac:dyDescent="0.2">
      <c r="B15" s="73"/>
      <c r="C15" s="73"/>
      <c r="D15" s="73"/>
      <c r="E15" s="73"/>
      <c r="F15" s="73"/>
      <c r="G15" s="73"/>
      <c r="H15" s="168"/>
    </row>
    <row r="16" spans="1:9" x14ac:dyDescent="0.2">
      <c r="A16" s="72" t="s">
        <v>20</v>
      </c>
      <c r="B16" s="73"/>
      <c r="C16" s="73"/>
      <c r="D16" s="73"/>
      <c r="E16" s="73"/>
      <c r="F16" s="73"/>
      <c r="G16" s="73"/>
      <c r="H16" s="168"/>
    </row>
    <row r="17" spans="1:17" ht="13.5" thickBot="1" x14ac:dyDescent="0.25"/>
    <row r="18" spans="1:17" ht="27" customHeight="1" thickBot="1" x14ac:dyDescent="0.3">
      <c r="B18" s="173" t="s">
        <v>7</v>
      </c>
      <c r="C18" s="324" t="s">
        <v>56</v>
      </c>
      <c r="D18" s="325"/>
      <c r="E18" s="174" t="s">
        <v>196</v>
      </c>
      <c r="F18" s="175" t="s">
        <v>197</v>
      </c>
      <c r="G18" s="174" t="s">
        <v>198</v>
      </c>
      <c r="H18" s="176" t="s">
        <v>18</v>
      </c>
      <c r="I18" s="177"/>
      <c r="J18" s="178" t="s">
        <v>19</v>
      </c>
      <c r="K18" s="179"/>
      <c r="L18" s="180" t="s">
        <v>1</v>
      </c>
      <c r="N18" s="181" t="s">
        <v>97</v>
      </c>
      <c r="O18" s="182" t="s">
        <v>199</v>
      </c>
      <c r="P18" s="183"/>
      <c r="Q18" s="184"/>
    </row>
    <row r="19" spans="1:17" ht="15" x14ac:dyDescent="0.25">
      <c r="A19" s="185" t="s">
        <v>94</v>
      </c>
      <c r="B19" s="186" t="s">
        <v>8</v>
      </c>
      <c r="C19" s="1">
        <v>700</v>
      </c>
      <c r="D19" s="187" t="s">
        <v>44</v>
      </c>
      <c r="E19" s="31"/>
      <c r="F19" s="2">
        <v>0.85</v>
      </c>
      <c r="G19" s="188">
        <f>E19/F19</f>
        <v>0</v>
      </c>
      <c r="H19" s="189">
        <f>G19</f>
        <v>0</v>
      </c>
      <c r="I19" s="190" t="s">
        <v>4</v>
      </c>
      <c r="J19" s="3">
        <v>0.06</v>
      </c>
      <c r="K19" s="190" t="s">
        <v>35</v>
      </c>
      <c r="L19" s="191">
        <f>E19*J19</f>
        <v>0</v>
      </c>
      <c r="N19" s="192"/>
      <c r="O19" s="193" t="s">
        <v>200</v>
      </c>
      <c r="P19" s="4">
        <v>5</v>
      </c>
      <c r="Q19" s="184"/>
    </row>
    <row r="20" spans="1:17" ht="15" x14ac:dyDescent="0.25">
      <c r="A20" s="46"/>
      <c r="B20" s="194" t="s">
        <v>9</v>
      </c>
      <c r="C20" s="5">
        <v>5</v>
      </c>
      <c r="D20" s="195" t="s">
        <v>45</v>
      </c>
      <c r="E20" s="32"/>
      <c r="F20" s="6">
        <v>0.9</v>
      </c>
      <c r="G20" s="188">
        <f t="shared" ref="G20:G23" si="0">E20/F20</f>
        <v>0</v>
      </c>
      <c r="H20" s="189">
        <f t="shared" ref="H20:H23" si="1">G20/C20</f>
        <v>0</v>
      </c>
      <c r="I20" s="196" t="s">
        <v>13</v>
      </c>
      <c r="J20" s="7">
        <v>150</v>
      </c>
      <c r="K20" s="196" t="s">
        <v>34</v>
      </c>
      <c r="L20" s="197">
        <f t="shared" ref="L20:L25" si="2">H20*J20</f>
        <v>0</v>
      </c>
      <c r="N20" s="192"/>
      <c r="O20" s="193" t="s">
        <v>115</v>
      </c>
      <c r="P20" s="8">
        <v>1</v>
      </c>
      <c r="Q20" s="198"/>
    </row>
    <row r="21" spans="1:17" ht="15" x14ac:dyDescent="0.25">
      <c r="A21" s="46"/>
      <c r="B21" s="194" t="s">
        <v>10</v>
      </c>
      <c r="C21" s="5">
        <v>10</v>
      </c>
      <c r="D21" s="195" t="s">
        <v>46</v>
      </c>
      <c r="E21" s="32"/>
      <c r="F21" s="6">
        <v>0.93500000000000005</v>
      </c>
      <c r="G21" s="188">
        <f t="shared" si="0"/>
        <v>0</v>
      </c>
      <c r="H21" s="189">
        <f t="shared" si="1"/>
        <v>0</v>
      </c>
      <c r="I21" s="196" t="s">
        <v>36</v>
      </c>
      <c r="J21" s="7">
        <v>1</v>
      </c>
      <c r="K21" s="196" t="s">
        <v>37</v>
      </c>
      <c r="L21" s="197">
        <f t="shared" si="2"/>
        <v>0</v>
      </c>
      <c r="N21" s="192"/>
      <c r="O21" s="193" t="s">
        <v>201</v>
      </c>
      <c r="P21" s="199">
        <f>IF(P20=1,' Dati tecnici e stima domanda'!D48,IF(P20=2,' Dati tecnici e stima domanda'!D51,IF(P20=3,' Dati tecnici e stima domanda'!D54)))</f>
        <v>0</v>
      </c>
      <c r="Q21" s="198"/>
    </row>
    <row r="22" spans="1:17" ht="15" x14ac:dyDescent="0.25">
      <c r="A22" s="46"/>
      <c r="B22" s="194" t="s">
        <v>11</v>
      </c>
      <c r="C22" s="5">
        <v>10</v>
      </c>
      <c r="D22" s="195" t="s">
        <v>44</v>
      </c>
      <c r="E22" s="32"/>
      <c r="F22" s="6">
        <v>0.93</v>
      </c>
      <c r="G22" s="188">
        <f t="shared" si="0"/>
        <v>0</v>
      </c>
      <c r="H22" s="189">
        <f>G22</f>
        <v>0</v>
      </c>
      <c r="I22" s="196" t="s">
        <v>4</v>
      </c>
      <c r="J22" s="7">
        <v>0.1</v>
      </c>
      <c r="K22" s="196" t="s">
        <v>35</v>
      </c>
      <c r="L22" s="197">
        <f>E22*J22</f>
        <v>0</v>
      </c>
      <c r="N22" s="192"/>
      <c r="O22" s="193" t="s">
        <v>202</v>
      </c>
      <c r="P22" s="200">
        <f>(P21/F19)/C19</f>
        <v>0</v>
      </c>
      <c r="Q22" s="198"/>
    </row>
    <row r="23" spans="1:17" ht="15.75" thickBot="1" x14ac:dyDescent="0.3">
      <c r="A23" s="46"/>
      <c r="B23" s="201" t="s">
        <v>12</v>
      </c>
      <c r="C23" s="9">
        <v>7</v>
      </c>
      <c r="D23" s="202" t="s">
        <v>46</v>
      </c>
      <c r="E23" s="33"/>
      <c r="F23" s="10">
        <v>0.92</v>
      </c>
      <c r="G23" s="188">
        <f t="shared" si="0"/>
        <v>0</v>
      </c>
      <c r="H23" s="189">
        <f t="shared" si="1"/>
        <v>0</v>
      </c>
      <c r="I23" s="203" t="s">
        <v>36</v>
      </c>
      <c r="J23" s="11">
        <v>1.4</v>
      </c>
      <c r="K23" s="203" t="s">
        <v>37</v>
      </c>
      <c r="L23" s="204">
        <f t="shared" si="2"/>
        <v>0</v>
      </c>
      <c r="N23" s="192"/>
      <c r="O23" s="193" t="s">
        <v>203</v>
      </c>
      <c r="P23" s="205">
        <f>P22*P19*24</f>
        <v>0</v>
      </c>
      <c r="Q23" s="198"/>
    </row>
    <row r="24" spans="1:17" ht="15.75" thickTop="1" x14ac:dyDescent="0.25">
      <c r="A24" s="185" t="s">
        <v>95</v>
      </c>
      <c r="B24" s="186" t="str">
        <f>B11</f>
        <v>Energia elettrica consumata dall'impianto (componenti ausiliari, ecc.)</v>
      </c>
      <c r="C24" s="206"/>
      <c r="D24" s="130"/>
      <c r="E24" s="130"/>
      <c r="F24" s="136"/>
      <c r="G24" s="207"/>
      <c r="H24" s="189">
        <f>D11</f>
        <v>0</v>
      </c>
      <c r="I24" s="208" t="str">
        <f>C11</f>
        <v>kWh/a</v>
      </c>
      <c r="J24" s="3">
        <v>0.2</v>
      </c>
      <c r="K24" s="196" t="s">
        <v>35</v>
      </c>
      <c r="L24" s="197">
        <f t="shared" si="2"/>
        <v>0</v>
      </c>
    </row>
    <row r="25" spans="1:17" x14ac:dyDescent="0.2">
      <c r="A25" s="46"/>
      <c r="B25" s="194" t="str">
        <f>B12</f>
        <v>Energia elettrica per riscaldamento (Pompe di calore)</v>
      </c>
      <c r="C25" s="195"/>
      <c r="D25" s="195"/>
      <c r="E25" s="195"/>
      <c r="F25" s="195"/>
      <c r="G25" s="195"/>
      <c r="H25" s="209">
        <f>D12</f>
        <v>0</v>
      </c>
      <c r="I25" s="208" t="str">
        <f>C12</f>
        <v>kWh/a</v>
      </c>
      <c r="J25" s="7">
        <v>0.2</v>
      </c>
      <c r="K25" s="196" t="s">
        <v>35</v>
      </c>
      <c r="L25" s="197">
        <f t="shared" si="2"/>
        <v>0</v>
      </c>
    </row>
    <row r="26" spans="1:17" x14ac:dyDescent="0.2">
      <c r="A26" s="46"/>
      <c r="B26" s="194" t="s">
        <v>158</v>
      </c>
      <c r="C26" s="195"/>
      <c r="D26" s="195"/>
      <c r="E26" s="195"/>
      <c r="F26" s="195"/>
      <c r="G26" s="195"/>
      <c r="H26" s="52">
        <v>0</v>
      </c>
      <c r="I26" s="208" t="str">
        <f>C13</f>
        <v>kWh/a</v>
      </c>
      <c r="J26" s="210"/>
      <c r="K26" s="211"/>
      <c r="L26" s="197">
        <f>-H26*J24</f>
        <v>0</v>
      </c>
    </row>
    <row r="27" spans="1:17" x14ac:dyDescent="0.2">
      <c r="A27" s="46"/>
      <c r="B27" s="194" t="str">
        <f>B13&amp;" e venduta alla rete"</f>
        <v>Energia elettrica prodotta dall'impianto e venduta alla rete</v>
      </c>
      <c r="C27" s="195"/>
      <c r="D27" s="195"/>
      <c r="E27" s="195"/>
      <c r="F27" s="195"/>
      <c r="G27" s="195"/>
      <c r="H27" s="212">
        <f>D13-H26</f>
        <v>0</v>
      </c>
      <c r="I27" s="208" t="str">
        <f>C13</f>
        <v>kWh/a</v>
      </c>
      <c r="J27" s="7">
        <v>0.15</v>
      </c>
      <c r="K27" s="196" t="s">
        <v>35</v>
      </c>
      <c r="L27" s="197">
        <f>-H27*J27</f>
        <v>0</v>
      </c>
    </row>
    <row r="28" spans="1:17" s="93" customFormat="1" ht="13.5" thickBot="1" x14ac:dyDescent="0.25">
      <c r="A28" s="76"/>
      <c r="B28" s="213" t="s">
        <v>14</v>
      </c>
      <c r="C28" s="214"/>
      <c r="D28" s="214"/>
      <c r="E28" s="214"/>
      <c r="F28" s="214"/>
      <c r="G28" s="214"/>
      <c r="H28" s="215"/>
      <c r="I28" s="216"/>
      <c r="J28" s="217"/>
      <c r="K28" s="215"/>
      <c r="L28" s="218">
        <f>SUM(L19:L27)</f>
        <v>0</v>
      </c>
    </row>
    <row r="30" spans="1:17" x14ac:dyDescent="0.2">
      <c r="G30" s="219"/>
      <c r="H30" s="73"/>
      <c r="I30" s="119"/>
    </row>
    <row r="31" spans="1:17" x14ac:dyDescent="0.2">
      <c r="G31" s="219"/>
      <c r="H31" s="73"/>
      <c r="I31" s="119"/>
      <c r="Q31" s="220"/>
    </row>
    <row r="32" spans="1:17" x14ac:dyDescent="0.2">
      <c r="G32" s="219"/>
      <c r="H32" s="73"/>
      <c r="I32" s="119"/>
    </row>
    <row r="33" spans="7:9" x14ac:dyDescent="0.2">
      <c r="G33" s="219"/>
      <c r="H33" s="73"/>
      <c r="I33" s="119"/>
    </row>
    <row r="34" spans="7:9" x14ac:dyDescent="0.2">
      <c r="G34" s="219"/>
      <c r="H34" s="73"/>
      <c r="I34" s="119"/>
    </row>
    <row r="35" spans="7:9" x14ac:dyDescent="0.2">
      <c r="G35" s="219"/>
      <c r="H35" s="73"/>
      <c r="I35" s="119"/>
    </row>
    <row r="36" spans="7:9" x14ac:dyDescent="0.2">
      <c r="G36" s="219"/>
      <c r="H36" s="73"/>
      <c r="I36" s="119"/>
    </row>
  </sheetData>
  <sheetProtection password="C632" sheet="1" objects="1" scenarios="1"/>
  <mergeCells count="5">
    <mergeCell ref="E7:F7"/>
    <mergeCell ref="E5:F6"/>
    <mergeCell ref="C18:D18"/>
    <mergeCell ref="E9:F9"/>
    <mergeCell ref="E8:F8"/>
  </mergeCells>
  <phoneticPr fontId="14" type="noConversion"/>
  <hyperlinks>
    <hyperlink ref="A19" location="info!A40" display="B1"/>
    <hyperlink ref="A24" location="info!A44" display="B2"/>
    <hyperlink ref="N18" location="info!A46" display="B3"/>
  </hyperlinks>
  <pageMargins left="0.7" right="0.7" top="0.75" bottom="0.75" header="0.3" footer="0.3"/>
  <pageSetup paperSize="9" scale="52" fitToHeight="0" orientation="landscape" r:id="rId1"/>
  <ignoredErrors>
    <ignoredError sqref="H22"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6"/>
  <sheetViews>
    <sheetView view="pageBreakPreview" zoomScale="60" zoomScaleNormal="55" workbookViewId="0">
      <selection activeCell="D50" sqref="D50"/>
    </sheetView>
  </sheetViews>
  <sheetFormatPr defaultRowHeight="14.25" x14ac:dyDescent="0.25"/>
  <cols>
    <col min="1" max="1" width="5.7109375" style="57" customWidth="1"/>
    <col min="2" max="2" width="38.85546875" style="57" customWidth="1"/>
    <col min="3" max="3" width="47" style="57" bestFit="1" customWidth="1"/>
    <col min="4" max="4" width="16" style="221" bestFit="1" customWidth="1"/>
    <col min="5" max="5" width="9" style="57" customWidth="1"/>
    <col min="6" max="6" width="34.85546875" style="57" bestFit="1" customWidth="1"/>
    <col min="7" max="16" width="9.140625" style="57"/>
    <col min="17" max="17" width="33.85546875" style="57" bestFit="1" customWidth="1"/>
    <col min="18" max="16384" width="9.140625" style="57"/>
  </cols>
  <sheetData>
    <row r="1" spans="1:19" ht="19.5" customHeight="1" thickBot="1" x14ac:dyDescent="0.3">
      <c r="A1" s="45"/>
      <c r="B1" s="68" t="s">
        <v>42</v>
      </c>
      <c r="C1" s="69"/>
      <c r="F1" s="68" t="s">
        <v>42</v>
      </c>
      <c r="G1" s="68"/>
      <c r="H1" s="69"/>
      <c r="Q1" s="68" t="s">
        <v>42</v>
      </c>
      <c r="R1" s="68"/>
      <c r="S1" s="69"/>
    </row>
    <row r="2" spans="1:19" x14ac:dyDescent="0.25">
      <c r="B2" s="222"/>
      <c r="C2" s="222"/>
    </row>
    <row r="3" spans="1:19" ht="48.75" customHeight="1" thickBot="1" x14ac:dyDescent="0.3">
      <c r="A3" s="58"/>
      <c r="B3" s="223"/>
      <c r="C3" s="224"/>
      <c r="D3" s="225"/>
      <c r="E3" s="221"/>
      <c r="F3" s="61"/>
      <c r="G3" s="61"/>
      <c r="H3" s="61"/>
      <c r="I3" s="61"/>
      <c r="J3" s="61"/>
      <c r="K3" s="61"/>
      <c r="L3" s="61"/>
      <c r="M3" s="61"/>
      <c r="N3" s="61"/>
      <c r="O3" s="61"/>
    </row>
    <row r="4" spans="1:19" ht="29.25" thickBot="1" x14ac:dyDescent="0.3">
      <c r="B4" s="226"/>
      <c r="C4" s="227"/>
      <c r="D4" s="303" t="s">
        <v>172</v>
      </c>
      <c r="E4" s="228"/>
    </row>
    <row r="5" spans="1:19" ht="15.75" customHeight="1" thickBot="1" x14ac:dyDescent="0.3">
      <c r="B5" s="334" t="s">
        <v>64</v>
      </c>
      <c r="C5" s="335"/>
      <c r="D5" s="304"/>
      <c r="F5" s="60" t="s">
        <v>63</v>
      </c>
    </row>
    <row r="6" spans="1:19" ht="22.5" customHeight="1" thickBot="1" x14ac:dyDescent="0.3">
      <c r="A6" s="50" t="s">
        <v>117</v>
      </c>
      <c r="B6" s="330" t="s">
        <v>48</v>
      </c>
      <c r="C6" s="331"/>
      <c r="D6" s="229">
        <f>D7+D16</f>
        <v>0</v>
      </c>
      <c r="F6" s="230" t="str">
        <f>B6</f>
        <v>CENTRALE</v>
      </c>
      <c r="G6" s="231" t="e">
        <f>D6/D42</f>
        <v>#DIV/0!</v>
      </c>
    </row>
    <row r="7" spans="1:19" ht="15" thickBot="1" x14ac:dyDescent="0.3">
      <c r="B7" s="232" t="s">
        <v>47</v>
      </c>
      <c r="C7" s="58"/>
      <c r="D7" s="234">
        <f>SUM(D8:D15)</f>
        <v>0</v>
      </c>
      <c r="F7" s="235" t="str">
        <f>B23</f>
        <v>DISTRIBUZIONE CALORE</v>
      </c>
      <c r="G7" s="236" t="e">
        <f>D23/D42</f>
        <v>#DIV/0!</v>
      </c>
      <c r="Q7" s="60" t="s">
        <v>137</v>
      </c>
    </row>
    <row r="8" spans="1:19" ht="15.75" customHeight="1" thickBot="1" x14ac:dyDescent="0.3">
      <c r="B8" s="237"/>
      <c r="C8" s="238" t="s">
        <v>16</v>
      </c>
      <c r="D8" s="67">
        <v>0</v>
      </c>
      <c r="E8" s="239"/>
      <c r="F8" s="240" t="str">
        <f>B39</f>
        <v>ONORARI E ALTRI COSTI</v>
      </c>
      <c r="G8" s="236" t="e">
        <f>D39/D42</f>
        <v>#DIV/0!</v>
      </c>
      <c r="Q8" s="230" t="s">
        <v>16</v>
      </c>
      <c r="R8" s="241" t="e">
        <f>D17/$D$16</f>
        <v>#DIV/0!</v>
      </c>
    </row>
    <row r="9" spans="1:19" ht="15" thickBot="1" x14ac:dyDescent="0.3">
      <c r="B9" s="242"/>
      <c r="C9" s="58" t="s">
        <v>17</v>
      </c>
      <c r="D9" s="67">
        <v>0</v>
      </c>
      <c r="E9" s="239"/>
      <c r="F9" s="243" t="s">
        <v>24</v>
      </c>
      <c r="G9" s="244" t="e">
        <f>SUM(G6:G8)</f>
        <v>#DIV/0!</v>
      </c>
      <c r="Q9" s="235" t="str">
        <f>Investimenti!C18</f>
        <v>Cogeneratore</v>
      </c>
      <c r="R9" s="245" t="e">
        <f>D18/$D$16</f>
        <v>#DIV/0!</v>
      </c>
    </row>
    <row r="10" spans="1:19" x14ac:dyDescent="0.25">
      <c r="B10" s="237"/>
      <c r="C10" s="238" t="s">
        <v>106</v>
      </c>
      <c r="D10" s="67">
        <v>0</v>
      </c>
      <c r="Q10" s="235" t="s">
        <v>17</v>
      </c>
      <c r="R10" s="245" t="e">
        <f>D19/$D$16</f>
        <v>#DIV/0!</v>
      </c>
    </row>
    <row r="11" spans="1:19" ht="15" thickBot="1" x14ac:dyDescent="0.3">
      <c r="B11" s="237"/>
      <c r="C11" s="238" t="s">
        <v>105</v>
      </c>
      <c r="D11" s="67">
        <v>0</v>
      </c>
      <c r="E11" s="59"/>
      <c r="Q11" s="246" t="s">
        <v>49</v>
      </c>
      <c r="R11" s="247" t="e">
        <f>(D20+D21)/$D$16</f>
        <v>#DIV/0!</v>
      </c>
    </row>
    <row r="12" spans="1:19" ht="15.75" customHeight="1" thickBot="1" x14ac:dyDescent="0.3">
      <c r="B12" s="237"/>
      <c r="C12" s="238" t="s">
        <v>68</v>
      </c>
      <c r="D12" s="67">
        <v>0</v>
      </c>
      <c r="E12" s="59"/>
      <c r="Q12" s="243" t="s">
        <v>52</v>
      </c>
      <c r="R12" s="248" t="e">
        <f>SUM(R8:R11)</f>
        <v>#DIV/0!</v>
      </c>
    </row>
    <row r="13" spans="1:19" ht="14.25" customHeight="1" x14ac:dyDescent="0.25">
      <c r="B13" s="249"/>
      <c r="C13" s="238" t="s">
        <v>108</v>
      </c>
      <c r="D13" s="67">
        <v>0</v>
      </c>
      <c r="E13" s="59"/>
      <c r="Q13" s="58"/>
      <c r="R13" s="250"/>
    </row>
    <row r="14" spans="1:19" ht="14.25" customHeight="1" x14ac:dyDescent="0.25">
      <c r="B14" s="53" t="s">
        <v>171</v>
      </c>
      <c r="C14" s="286" t="s">
        <v>168</v>
      </c>
      <c r="D14" s="305">
        <v>0</v>
      </c>
      <c r="E14" s="59"/>
      <c r="Q14" s="58"/>
      <c r="R14" s="250"/>
    </row>
    <row r="15" spans="1:19" ht="15" thickBot="1" x14ac:dyDescent="0.3">
      <c r="B15" s="54"/>
      <c r="C15" s="286" t="s">
        <v>169</v>
      </c>
      <c r="D15" s="305">
        <v>0</v>
      </c>
      <c r="E15" s="228"/>
    </row>
    <row r="16" spans="1:19" x14ac:dyDescent="0.25">
      <c r="B16" s="251" t="s">
        <v>137</v>
      </c>
      <c r="C16" s="252"/>
      <c r="D16" s="253">
        <f>SUM(D17:D21)</f>
        <v>0</v>
      </c>
      <c r="E16" s="228"/>
    </row>
    <row r="17" spans="1:19" x14ac:dyDescent="0.25">
      <c r="B17" s="240"/>
      <c r="C17" s="233" t="s">
        <v>16</v>
      </c>
      <c r="D17" s="67">
        <v>0</v>
      </c>
      <c r="E17" s="65"/>
    </row>
    <row r="18" spans="1:19" x14ac:dyDescent="0.25">
      <c r="B18" s="240"/>
      <c r="C18" s="254" t="s">
        <v>180</v>
      </c>
      <c r="D18" s="67">
        <v>0</v>
      </c>
      <c r="E18" s="58"/>
    </row>
    <row r="19" spans="1:19" x14ac:dyDescent="0.25">
      <c r="B19" s="255"/>
      <c r="C19" s="254" t="s">
        <v>17</v>
      </c>
      <c r="D19" s="67">
        <v>0</v>
      </c>
    </row>
    <row r="20" spans="1:19" x14ac:dyDescent="0.25">
      <c r="B20" s="53" t="s">
        <v>171</v>
      </c>
      <c r="C20" s="287" t="s">
        <v>168</v>
      </c>
      <c r="D20" s="67">
        <v>0</v>
      </c>
    </row>
    <row r="21" spans="1:19" ht="15" thickBot="1" x14ac:dyDescent="0.3">
      <c r="B21" s="54"/>
      <c r="C21" s="288" t="s">
        <v>169</v>
      </c>
      <c r="D21" s="306">
        <v>0</v>
      </c>
    </row>
    <row r="22" spans="1:19" ht="6" customHeight="1" thickBot="1" x14ac:dyDescent="0.3">
      <c r="B22" s="256"/>
      <c r="C22" s="257"/>
      <c r="D22" s="307"/>
    </row>
    <row r="23" spans="1:19" ht="23.25" customHeight="1" thickBot="1" x14ac:dyDescent="0.3">
      <c r="A23" s="50" t="s">
        <v>118</v>
      </c>
      <c r="B23" s="330" t="s">
        <v>50</v>
      </c>
      <c r="C23" s="331"/>
      <c r="D23" s="258">
        <f>SUM(D24:D36)</f>
        <v>0</v>
      </c>
    </row>
    <row r="24" spans="1:19" s="59" customFormat="1" ht="15" thickBot="1" x14ac:dyDescent="0.3">
      <c r="B24" s="259" t="s">
        <v>72</v>
      </c>
      <c r="C24" s="260" t="s">
        <v>16</v>
      </c>
      <c r="D24" s="308">
        <v>0</v>
      </c>
      <c r="E24" s="57"/>
      <c r="F24" s="60" t="s">
        <v>50</v>
      </c>
      <c r="G24" s="57"/>
      <c r="Q24" s="60" t="s">
        <v>51</v>
      </c>
      <c r="R24" s="57"/>
      <c r="S24" s="61"/>
    </row>
    <row r="25" spans="1:19" s="59" customFormat="1" x14ac:dyDescent="0.25">
      <c r="B25" s="261"/>
      <c r="C25" s="262" t="s">
        <v>69</v>
      </c>
      <c r="D25" s="67">
        <v>0</v>
      </c>
      <c r="E25" s="57"/>
      <c r="F25" s="263" t="s">
        <v>160</v>
      </c>
      <c r="G25" s="264" t="e">
        <f>D26/$D$23</f>
        <v>#DIV/0!</v>
      </c>
      <c r="Q25" s="279" t="s">
        <v>16</v>
      </c>
      <c r="R25" s="231" t="e">
        <f>D8/$D$7</f>
        <v>#DIV/0!</v>
      </c>
      <c r="S25" s="61"/>
    </row>
    <row r="26" spans="1:19" x14ac:dyDescent="0.25">
      <c r="B26" s="265"/>
      <c r="C26" s="266" t="s">
        <v>67</v>
      </c>
      <c r="D26" s="67">
        <v>0</v>
      </c>
      <c r="E26" s="59"/>
      <c r="F26" s="240" t="s">
        <v>161</v>
      </c>
      <c r="G26" s="267" t="e">
        <f>D27/$D$23</f>
        <v>#DIV/0!</v>
      </c>
      <c r="Q26" s="280" t="s">
        <v>17</v>
      </c>
      <c r="R26" s="236" t="e">
        <f>D9/$D$7</f>
        <v>#DIV/0!</v>
      </c>
      <c r="S26" s="58"/>
    </row>
    <row r="27" spans="1:19" x14ac:dyDescent="0.25">
      <c r="B27" s="268"/>
      <c r="C27" s="266" t="s">
        <v>132</v>
      </c>
      <c r="D27" s="67">
        <v>0</v>
      </c>
      <c r="E27" s="59"/>
      <c r="F27" s="240" t="s">
        <v>162</v>
      </c>
      <c r="G27" s="267" t="e">
        <f>(D28+D29)/$D$23</f>
        <v>#DIV/0!</v>
      </c>
      <c r="Q27" s="281" t="s">
        <v>39</v>
      </c>
      <c r="R27" s="236" t="e">
        <f>(D10+D12)/$D$7</f>
        <v>#DIV/0!</v>
      </c>
      <c r="S27" s="58"/>
    </row>
    <row r="28" spans="1:19" x14ac:dyDescent="0.25">
      <c r="B28" s="259" t="s">
        <v>70</v>
      </c>
      <c r="C28" s="266" t="s">
        <v>120</v>
      </c>
      <c r="D28" s="67">
        <v>0</v>
      </c>
      <c r="F28" s="240" t="s">
        <v>62</v>
      </c>
      <c r="G28" s="267" t="e">
        <f>(D30+D31+D33)/$D$23</f>
        <v>#DIV/0!</v>
      </c>
      <c r="Q28" s="281" t="s">
        <v>40</v>
      </c>
      <c r="R28" s="236" t="e">
        <f>D11/$D$7</f>
        <v>#DIV/0!</v>
      </c>
      <c r="S28" s="58"/>
    </row>
    <row r="29" spans="1:19" x14ac:dyDescent="0.25">
      <c r="B29" s="259"/>
      <c r="C29" s="266" t="s">
        <v>121</v>
      </c>
      <c r="D29" s="67">
        <v>0</v>
      </c>
      <c r="F29" s="240" t="s">
        <v>163</v>
      </c>
      <c r="G29" s="267" t="e">
        <f>D32/$D$23</f>
        <v>#DIV/0!</v>
      </c>
      <c r="Q29" s="281" t="str">
        <f>C13</f>
        <v>Impiantistica per la distribuzione</v>
      </c>
      <c r="R29" s="236" t="e">
        <f>D13/$D$7</f>
        <v>#DIV/0!</v>
      </c>
      <c r="S29" s="58"/>
    </row>
    <row r="30" spans="1:19" ht="15" thickBot="1" x14ac:dyDescent="0.3">
      <c r="B30" s="265"/>
      <c r="C30" s="266" t="s">
        <v>41</v>
      </c>
      <c r="D30" s="67">
        <v>0</v>
      </c>
      <c r="F30" s="255" t="s">
        <v>53</v>
      </c>
      <c r="G30" s="269" t="e">
        <f>(D34+D35+D36)/$D$23</f>
        <v>#DIV/0!</v>
      </c>
      <c r="Q30" s="283" t="s">
        <v>28</v>
      </c>
      <c r="R30" s="284" t="e">
        <f>(D14+D15)/$D$7</f>
        <v>#DIV/0!</v>
      </c>
      <c r="S30" s="58"/>
    </row>
    <row r="31" spans="1:19" ht="15" thickBot="1" x14ac:dyDescent="0.3">
      <c r="B31" s="265"/>
      <c r="C31" s="266" t="s">
        <v>71</v>
      </c>
      <c r="D31" s="67">
        <v>0</v>
      </c>
      <c r="F31" s="243" t="s">
        <v>24</v>
      </c>
      <c r="G31" s="244" t="e">
        <f>SUM(G25:G30)</f>
        <v>#DIV/0!</v>
      </c>
      <c r="Q31" s="243" t="s">
        <v>24</v>
      </c>
      <c r="R31" s="285" t="e">
        <f>SUM(R25:R30)</f>
        <v>#DIV/0!</v>
      </c>
      <c r="S31" s="58"/>
    </row>
    <row r="32" spans="1:19" x14ac:dyDescent="0.25">
      <c r="B32" s="265"/>
      <c r="C32" s="266" t="s">
        <v>107</v>
      </c>
      <c r="D32" s="67">
        <v>0</v>
      </c>
      <c r="E32" s="271"/>
      <c r="F32" s="58"/>
      <c r="G32" s="270"/>
      <c r="Q32" s="58"/>
      <c r="R32" s="270"/>
      <c r="S32" s="58"/>
    </row>
    <row r="33" spans="1:19" x14ac:dyDescent="0.25">
      <c r="B33" s="265"/>
      <c r="C33" s="266" t="s">
        <v>57</v>
      </c>
      <c r="D33" s="67">
        <v>0</v>
      </c>
      <c r="E33" s="271"/>
      <c r="F33" s="58"/>
      <c r="G33" s="270"/>
      <c r="Q33" s="58"/>
      <c r="R33" s="270"/>
      <c r="S33" s="58"/>
    </row>
    <row r="34" spans="1:19" x14ac:dyDescent="0.25">
      <c r="B34" s="268"/>
      <c r="C34" s="290" t="s">
        <v>49</v>
      </c>
      <c r="D34" s="67">
        <v>0</v>
      </c>
      <c r="E34" s="271"/>
      <c r="Q34" s="58"/>
      <c r="R34" s="58"/>
      <c r="S34" s="58"/>
    </row>
    <row r="35" spans="1:19" x14ac:dyDescent="0.25">
      <c r="B35" s="55" t="s">
        <v>170</v>
      </c>
      <c r="C35" s="287" t="s">
        <v>168</v>
      </c>
      <c r="D35" s="305">
        <v>0</v>
      </c>
      <c r="E35" s="271"/>
      <c r="Q35" s="58"/>
      <c r="R35" s="58"/>
      <c r="S35" s="58"/>
    </row>
    <row r="36" spans="1:19" ht="15" thickBot="1" x14ac:dyDescent="0.3">
      <c r="B36" s="56"/>
      <c r="C36" s="289" t="s">
        <v>169</v>
      </c>
      <c r="D36" s="306">
        <v>0</v>
      </c>
      <c r="E36" s="271"/>
    </row>
    <row r="37" spans="1:19" ht="15.75" customHeight="1" x14ac:dyDescent="0.25">
      <c r="B37" s="336" t="s">
        <v>0</v>
      </c>
      <c r="C37" s="337"/>
      <c r="D37" s="273">
        <f>D6+D23</f>
        <v>0</v>
      </c>
      <c r="E37" s="271"/>
    </row>
    <row r="38" spans="1:19" ht="6.75" customHeight="1" thickBot="1" x14ac:dyDescent="0.3">
      <c r="B38" s="274"/>
      <c r="C38" s="272"/>
      <c r="D38" s="309"/>
      <c r="E38" s="271"/>
    </row>
    <row r="39" spans="1:19" ht="23.25" customHeight="1" thickBot="1" x14ac:dyDescent="0.3">
      <c r="A39" s="50" t="s">
        <v>119</v>
      </c>
      <c r="B39" s="330" t="s">
        <v>150</v>
      </c>
      <c r="C39" s="331"/>
      <c r="D39" s="258">
        <f>SUM(D40:D41)</f>
        <v>0</v>
      </c>
      <c r="E39" s="271"/>
    </row>
    <row r="40" spans="1:19" s="59" customFormat="1" x14ac:dyDescent="0.25">
      <c r="B40" s="235"/>
      <c r="C40" s="233" t="s">
        <v>65</v>
      </c>
      <c r="D40" s="338">
        <v>0</v>
      </c>
      <c r="E40" s="275"/>
    </row>
    <row r="41" spans="1:19" s="59" customFormat="1" ht="15" thickBot="1" x14ac:dyDescent="0.3">
      <c r="B41" s="235"/>
      <c r="C41" s="276" t="s">
        <v>66</v>
      </c>
      <c r="D41" s="339">
        <v>0</v>
      </c>
      <c r="E41" s="57"/>
    </row>
    <row r="42" spans="1:19" ht="15" customHeight="1" thickBot="1" x14ac:dyDescent="0.3">
      <c r="B42" s="332" t="s">
        <v>151</v>
      </c>
      <c r="C42" s="333"/>
      <c r="D42" s="277">
        <f>D37+D39</f>
        <v>0</v>
      </c>
      <c r="E42" s="59"/>
    </row>
    <row r="43" spans="1:19" s="60" customFormat="1" x14ac:dyDescent="0.25">
      <c r="B43" s="62"/>
      <c r="C43" s="61"/>
      <c r="D43" s="63"/>
      <c r="E43" s="57"/>
      <c r="H43" s="57"/>
      <c r="I43" s="57"/>
      <c r="J43" s="57"/>
      <c r="K43" s="57"/>
      <c r="L43" s="57"/>
      <c r="M43" s="57"/>
      <c r="N43" s="57"/>
      <c r="O43" s="57"/>
    </row>
    <row r="44" spans="1:19" s="61" customFormat="1" x14ac:dyDescent="0.25">
      <c r="D44" s="64"/>
      <c r="E44" s="57"/>
      <c r="H44" s="57"/>
      <c r="I44" s="57"/>
      <c r="J44" s="57"/>
      <c r="K44" s="57"/>
      <c r="L44" s="57"/>
      <c r="M44" s="57"/>
      <c r="N44" s="57"/>
      <c r="O44" s="57"/>
    </row>
    <row r="45" spans="1:19" x14ac:dyDescent="0.25">
      <c r="D45" s="278"/>
      <c r="E45" s="60"/>
    </row>
    <row r="46" spans="1:19" x14ac:dyDescent="0.25">
      <c r="D46" s="278"/>
      <c r="E46" s="61"/>
    </row>
    <row r="47" spans="1:19" x14ac:dyDescent="0.25">
      <c r="D47" s="278"/>
    </row>
    <row r="49" spans="4:4" x14ac:dyDescent="0.25">
      <c r="D49" s="282"/>
    </row>
    <row r="50" spans="4:4" x14ac:dyDescent="0.25">
      <c r="D50" s="282"/>
    </row>
    <row r="51" spans="4:4" x14ac:dyDescent="0.25">
      <c r="D51" s="282"/>
    </row>
    <row r="52" spans="4:4" x14ac:dyDescent="0.25">
      <c r="D52" s="282"/>
    </row>
    <row r="53" spans="4:4" x14ac:dyDescent="0.25">
      <c r="D53" s="282"/>
    </row>
    <row r="54" spans="4:4" x14ac:dyDescent="0.25">
      <c r="D54" s="282"/>
    </row>
    <row r="55" spans="4:4" x14ac:dyDescent="0.25">
      <c r="D55" s="282"/>
    </row>
    <row r="56" spans="4:4" x14ac:dyDescent="0.25">
      <c r="D56" s="282"/>
    </row>
  </sheetData>
  <sheetProtection password="C632" sheet="1" objects="1" scenarios="1"/>
  <mergeCells count="6">
    <mergeCell ref="B39:C39"/>
    <mergeCell ref="B42:C42"/>
    <mergeCell ref="B23:C23"/>
    <mergeCell ref="B6:C6"/>
    <mergeCell ref="B5:C5"/>
    <mergeCell ref="B37:C37"/>
  </mergeCells>
  <phoneticPr fontId="14" type="noConversion"/>
  <hyperlinks>
    <hyperlink ref="A39" location="info!A60" display="I3"/>
    <hyperlink ref="A6" location="info!A52" display="I1"/>
    <hyperlink ref="A23" location="info!A56" display="I2"/>
  </hyperlinks>
  <pageMargins left="0.70866141732283472" right="0.70866141732283472" top="0.74803149606299213" bottom="0.74803149606299213" header="0.31496062992125984" footer="0.31496062992125984"/>
  <pageSetup paperSize="9" scale="59" orientation="portrait" horizontalDpi="4294967295" verticalDpi="4294967295" r:id="rId1"/>
  <rowBreaks count="1" manualBreakCount="1">
    <brk id="47" max="16383" man="1"/>
  </rowBreaks>
  <colBreaks count="2" manualBreakCount="2">
    <brk id="5" max="1048575" man="1"/>
    <brk id="16" max="41"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
  <sheetViews>
    <sheetView view="pageBreakPreview" zoomScale="60" zoomScaleNormal="100" workbookViewId="0">
      <selection activeCell="H14" sqref="H14"/>
    </sheetView>
  </sheetViews>
  <sheetFormatPr defaultRowHeight="15" x14ac:dyDescent="0.25"/>
  <cols>
    <col min="1" max="1" width="4.85546875" customWidth="1"/>
    <col min="2" max="2" width="185.85546875" style="291" customWidth="1"/>
  </cols>
  <sheetData>
    <row r="1" spans="1:2" ht="41.25" customHeight="1" thickBot="1" x14ac:dyDescent="0.45">
      <c r="A1" s="301" t="s">
        <v>104</v>
      </c>
      <c r="B1" s="302"/>
    </row>
    <row r="2" spans="1:2" ht="15.75" thickBot="1" x14ac:dyDescent="0.3"/>
    <row r="3" spans="1:2" ht="15.75" x14ac:dyDescent="0.25">
      <c r="A3" s="292" t="s">
        <v>80</v>
      </c>
      <c r="B3" s="293"/>
    </row>
    <row r="4" spans="1:2" x14ac:dyDescent="0.25">
      <c r="A4" s="294"/>
      <c r="B4" s="295"/>
    </row>
    <row r="5" spans="1:2" x14ac:dyDescent="0.25">
      <c r="A5" s="294" t="s">
        <v>74</v>
      </c>
      <c r="B5" s="296" t="str">
        <f>' Dati tecnici e stima domanda'!B17</f>
        <v>Rete e utenze</v>
      </c>
    </row>
    <row r="6" spans="1:2" x14ac:dyDescent="0.25">
      <c r="A6" s="294"/>
      <c r="B6" s="295" t="s">
        <v>86</v>
      </c>
    </row>
    <row r="7" spans="1:2" x14ac:dyDescent="0.25">
      <c r="A7" s="294"/>
      <c r="B7" s="295" t="s">
        <v>124</v>
      </c>
    </row>
    <row r="8" spans="1:2" ht="30" x14ac:dyDescent="0.25">
      <c r="A8" s="294"/>
      <c r="B8" s="295" t="s">
        <v>127</v>
      </c>
    </row>
    <row r="9" spans="1:2" x14ac:dyDescent="0.25">
      <c r="A9" s="294"/>
      <c r="B9" s="295" t="s">
        <v>125</v>
      </c>
    </row>
    <row r="10" spans="1:2" x14ac:dyDescent="0.25">
      <c r="A10" s="294"/>
      <c r="B10" s="295"/>
    </row>
    <row r="11" spans="1:2" x14ac:dyDescent="0.25">
      <c r="A11" s="294" t="s">
        <v>75</v>
      </c>
      <c r="B11" s="296" t="str">
        <f>' Dati tecnici e stima domanda'!B28</f>
        <v>Fabbisogni termici</v>
      </c>
    </row>
    <row r="12" spans="1:2" ht="30" x14ac:dyDescent="0.25">
      <c r="A12" s="294"/>
      <c r="B12" s="295" t="s">
        <v>87</v>
      </c>
    </row>
    <row r="13" spans="1:2" ht="30" x14ac:dyDescent="0.25">
      <c r="A13" s="294"/>
      <c r="B13" s="295" t="s">
        <v>88</v>
      </c>
    </row>
    <row r="14" spans="1:2" x14ac:dyDescent="0.25">
      <c r="A14" s="294"/>
      <c r="B14" s="295" t="s">
        <v>89</v>
      </c>
    </row>
    <row r="15" spans="1:2" x14ac:dyDescent="0.25">
      <c r="A15" s="294"/>
      <c r="B15" s="295" t="s">
        <v>90</v>
      </c>
    </row>
    <row r="16" spans="1:2" x14ac:dyDescent="0.25">
      <c r="A16" s="294"/>
      <c r="B16" s="295"/>
    </row>
    <row r="17" spans="1:2" x14ac:dyDescent="0.25">
      <c r="A17" s="294" t="s">
        <v>76</v>
      </c>
      <c r="B17" s="296" t="str">
        <f>' Dati tecnici e stima domanda'!B40</f>
        <v>Centrale termica</v>
      </c>
    </row>
    <row r="18" spans="1:2" ht="30" x14ac:dyDescent="0.25">
      <c r="A18" s="294"/>
      <c r="B18" s="295" t="s">
        <v>148</v>
      </c>
    </row>
    <row r="19" spans="1:2" x14ac:dyDescent="0.25">
      <c r="A19" s="294"/>
      <c r="B19" s="295" t="s">
        <v>91</v>
      </c>
    </row>
    <row r="20" spans="1:2" x14ac:dyDescent="0.25">
      <c r="A20" s="294"/>
      <c r="B20" s="295" t="s">
        <v>116</v>
      </c>
    </row>
    <row r="21" spans="1:2" x14ac:dyDescent="0.25">
      <c r="A21" s="294"/>
      <c r="B21" s="295" t="s">
        <v>92</v>
      </c>
    </row>
    <row r="22" spans="1:2" x14ac:dyDescent="0.25">
      <c r="A22" s="294"/>
      <c r="B22" s="295"/>
    </row>
    <row r="23" spans="1:2" x14ac:dyDescent="0.25">
      <c r="A23" s="294" t="s">
        <v>77</v>
      </c>
      <c r="B23" s="296" t="str">
        <f>' Dati tecnici e stima domanda'!B58</f>
        <v>Consumi di energia elettrica</v>
      </c>
    </row>
    <row r="24" spans="1:2" ht="30" x14ac:dyDescent="0.25">
      <c r="A24" s="294"/>
      <c r="B24" s="295" t="s">
        <v>149</v>
      </c>
    </row>
    <row r="25" spans="1:2" x14ac:dyDescent="0.25">
      <c r="A25" s="294"/>
      <c r="B25" s="295" t="s">
        <v>128</v>
      </c>
    </row>
    <row r="26" spans="1:2" x14ac:dyDescent="0.25">
      <c r="A26" s="294"/>
      <c r="B26" s="295" t="s">
        <v>129</v>
      </c>
    </row>
    <row r="27" spans="1:2" x14ac:dyDescent="0.25">
      <c r="A27" s="294"/>
      <c r="B27" s="295"/>
    </row>
    <row r="28" spans="1:2" x14ac:dyDescent="0.25">
      <c r="A28" s="294" t="s">
        <v>78</v>
      </c>
      <c r="B28" s="296" t="str">
        <f>' Dati tecnici e stima domanda'!B69</f>
        <v>Indici energetici</v>
      </c>
    </row>
    <row r="29" spans="1:2" x14ac:dyDescent="0.25">
      <c r="A29" s="294"/>
      <c r="B29" s="295" t="s">
        <v>209</v>
      </c>
    </row>
    <row r="30" spans="1:2" ht="30" x14ac:dyDescent="0.25">
      <c r="A30" s="294"/>
      <c r="B30" s="295" t="s">
        <v>153</v>
      </c>
    </row>
    <row r="31" spans="1:2" x14ac:dyDescent="0.25">
      <c r="A31" s="294"/>
      <c r="B31" s="295"/>
    </row>
    <row r="32" spans="1:2" x14ac:dyDescent="0.25">
      <c r="A32" s="294" t="s">
        <v>79</v>
      </c>
      <c r="B32" s="296" t="str">
        <f>' Dati tecnici e stima domanda'!B79</f>
        <v>Dati tecnici - Cogenerazione</v>
      </c>
    </row>
    <row r="33" spans="1:2" ht="30.75" thickBot="1" x14ac:dyDescent="0.3">
      <c r="A33" s="297"/>
      <c r="B33" s="298" t="s">
        <v>156</v>
      </c>
    </row>
    <row r="35" spans="1:2" ht="15.75" thickBot="1" x14ac:dyDescent="0.3"/>
    <row r="36" spans="1:2" ht="15.75" x14ac:dyDescent="0.25">
      <c r="A36" s="292" t="s">
        <v>7</v>
      </c>
      <c r="B36" s="299"/>
    </row>
    <row r="37" spans="1:2" x14ac:dyDescent="0.25">
      <c r="A37" s="294"/>
      <c r="B37" s="295"/>
    </row>
    <row r="38" spans="1:2" x14ac:dyDescent="0.25">
      <c r="A38" s="294"/>
      <c r="B38" s="296" t="str">
        <f>'Vettori energetici'!A16</f>
        <v>COSTO DELL'ENERGIA</v>
      </c>
    </row>
    <row r="39" spans="1:2" x14ac:dyDescent="0.25">
      <c r="A39" s="294" t="s">
        <v>94</v>
      </c>
      <c r="B39" s="295" t="s">
        <v>135</v>
      </c>
    </row>
    <row r="40" spans="1:2" ht="30" x14ac:dyDescent="0.25">
      <c r="A40" s="294"/>
      <c r="B40" s="295" t="s">
        <v>103</v>
      </c>
    </row>
    <row r="41" spans="1:2" x14ac:dyDescent="0.25">
      <c r="A41" s="294"/>
      <c r="B41" s="295" t="s">
        <v>96</v>
      </c>
    </row>
    <row r="42" spans="1:2" x14ac:dyDescent="0.25">
      <c r="A42" s="294"/>
      <c r="B42" s="295"/>
    </row>
    <row r="43" spans="1:2" x14ac:dyDescent="0.25">
      <c r="A43" s="294" t="s">
        <v>95</v>
      </c>
      <c r="B43" s="295" t="s">
        <v>98</v>
      </c>
    </row>
    <row r="44" spans="1:2" x14ac:dyDescent="0.25">
      <c r="A44" s="294"/>
      <c r="B44" s="295"/>
    </row>
    <row r="45" spans="1:2" x14ac:dyDescent="0.25">
      <c r="A45" s="294" t="s">
        <v>97</v>
      </c>
      <c r="B45" s="295" t="s">
        <v>130</v>
      </c>
    </row>
    <row r="46" spans="1:2" ht="15.75" thickBot="1" x14ac:dyDescent="0.3">
      <c r="A46" s="297"/>
      <c r="B46" s="298" t="s">
        <v>131</v>
      </c>
    </row>
    <row r="47" spans="1:2" ht="15.75" thickBot="1" x14ac:dyDescent="0.3"/>
    <row r="48" spans="1:2" ht="15.75" x14ac:dyDescent="0.25">
      <c r="A48" s="300" t="s">
        <v>167</v>
      </c>
      <c r="B48" s="299"/>
    </row>
    <row r="49" spans="1:2" x14ac:dyDescent="0.25">
      <c r="A49" s="294"/>
      <c r="B49" s="295"/>
    </row>
    <row r="50" spans="1:2" x14ac:dyDescent="0.25">
      <c r="A50" s="294" t="s">
        <v>117</v>
      </c>
      <c r="B50" s="296" t="s">
        <v>73</v>
      </c>
    </row>
    <row r="51" spans="1:2" x14ac:dyDescent="0.25">
      <c r="A51" s="294"/>
      <c r="B51" s="295" t="s">
        <v>136</v>
      </c>
    </row>
    <row r="52" spans="1:2" x14ac:dyDescent="0.25">
      <c r="A52" s="294"/>
      <c r="B52" s="295" t="s">
        <v>181</v>
      </c>
    </row>
    <row r="53" spans="1:2" x14ac:dyDescent="0.25">
      <c r="A53" s="294"/>
      <c r="B53" s="295"/>
    </row>
    <row r="54" spans="1:2" x14ac:dyDescent="0.25">
      <c r="A54" s="294" t="s">
        <v>118</v>
      </c>
      <c r="B54" s="296" t="s">
        <v>138</v>
      </c>
    </row>
    <row r="55" spans="1:2" x14ac:dyDescent="0.25">
      <c r="A55" s="294"/>
      <c r="B55" s="295" t="s">
        <v>139</v>
      </c>
    </row>
    <row r="56" spans="1:2" x14ac:dyDescent="0.25">
      <c r="A56" s="294"/>
      <c r="B56" s="295" t="s">
        <v>140</v>
      </c>
    </row>
    <row r="57" spans="1:2" x14ac:dyDescent="0.25">
      <c r="A57" s="294"/>
      <c r="B57" s="295"/>
    </row>
    <row r="58" spans="1:2" x14ac:dyDescent="0.25">
      <c r="A58" s="294" t="s">
        <v>119</v>
      </c>
      <c r="B58" s="296" t="s">
        <v>152</v>
      </c>
    </row>
    <row r="59" spans="1:2" x14ac:dyDescent="0.25">
      <c r="A59" s="294"/>
      <c r="B59" s="295" t="s">
        <v>141</v>
      </c>
    </row>
    <row r="60" spans="1:2" ht="15.75" thickBot="1" x14ac:dyDescent="0.3">
      <c r="A60" s="297"/>
      <c r="B60" s="298" t="s">
        <v>142</v>
      </c>
    </row>
  </sheetData>
  <sheetProtection password="C632" sheet="1" objects="1" scenarios="1"/>
  <phoneticPr fontId="14" type="noConversion"/>
  <hyperlinks>
    <hyperlink ref="B5" location="' Dati tecnici e stima domanda'!B4" display="' Dati tecnici e stima domanda'!B4"/>
    <hyperlink ref="B11" location="' Dati tecnici e stima domanda'!B15" display="' Dati tecnici e stima domanda'!B15"/>
    <hyperlink ref="B17" location="' Dati tecnici e stima domanda'!B27" display="' Dati tecnici e stima domanda'!B27"/>
    <hyperlink ref="B23" location="' Dati tecnici e stima domanda'!B45" display="' Dati tecnici e stima domanda'!B45"/>
    <hyperlink ref="B28" location="' Dati tecnici e stima domanda'!B56" display="' Dati tecnici e stima domanda'!B56"/>
    <hyperlink ref="B32" location="' Dati tecnici e stima domanda'!B66" display="' Dati tecnici e stima domanda'!B66"/>
    <hyperlink ref="B38" location="'Vettori energetici'!A16" display="'Vettori energetici'!A16"/>
    <hyperlink ref="B50" location="Investimenti!B7:C7" display="Centrale"/>
    <hyperlink ref="B54" location="Investimenti!B24:C24" display="Distribuzione calore"/>
    <hyperlink ref="B58" location="Investimenti!B40:C40" display="Onorari  e altri costi"/>
  </hyperlinks>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Procedura</vt:lpstr>
      <vt:lpstr> Dati tecnici e stima domanda</vt:lpstr>
      <vt:lpstr>Vettori energetici</vt:lpstr>
      <vt:lpstr>Investimenti</vt:lpstr>
      <vt:lpstr>info</vt:lpstr>
      <vt:lpstr>Investimenti!Area_stampa</vt:lpstr>
      <vt:lpstr>' Dati tecnici e stima domanda'!Titoli_stampa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Fasciana Michele</cp:lastModifiedBy>
  <cp:lastPrinted>2016-02-26T16:03:54Z</cp:lastPrinted>
  <dcterms:created xsi:type="dcterms:W3CDTF">2014-01-28T13:32:16Z</dcterms:created>
  <dcterms:modified xsi:type="dcterms:W3CDTF">2018-03-22T14:24:37Z</dcterms:modified>
</cp:coreProperties>
</file>