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ac.ti.ch\redir$\Desktop\t136861\Desktop\"/>
    </mc:Choice>
  </mc:AlternateContent>
  <bookViews>
    <workbookView xWindow="33090" yWindow="1815" windowWidth="21600" windowHeight="11325" activeTab="5"/>
  </bookViews>
  <sheets>
    <sheet name="Esempio_1" sheetId="3" r:id="rId1"/>
    <sheet name="Esempio_2" sheetId="4" r:id="rId2"/>
    <sheet name="Esempio_3" sheetId="12" r:id="rId3"/>
    <sheet name="Esempio_4" sheetId="11" r:id="rId4"/>
    <sheet name="Esempio_5" sheetId="10" r:id="rId5"/>
    <sheet name="Esempio_6" sheetId="13" r:id="rId6"/>
  </sheets>
  <definedNames>
    <definedName name="Print_Area" localSheetId="4">Esempio_5!$A$1:$G$74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0" l="1"/>
  <c r="F47" i="10"/>
  <c r="G47" i="10"/>
  <c r="D47" i="10"/>
  <c r="D30" i="10"/>
  <c r="D34" i="10"/>
  <c r="D38" i="10"/>
  <c r="D45" i="11"/>
  <c r="D45" i="10"/>
  <c r="D44" i="10"/>
  <c r="D43" i="10"/>
  <c r="G45" i="13"/>
  <c r="F45" i="13"/>
  <c r="E45" i="13"/>
  <c r="G45" i="11"/>
  <c r="F45" i="11"/>
  <c r="E45" i="11"/>
  <c r="G45" i="4"/>
  <c r="F45" i="4"/>
  <c r="E45" i="4"/>
  <c r="G45" i="3"/>
  <c r="E45" i="3"/>
  <c r="F45" i="3"/>
  <c r="F58" i="13"/>
  <c r="E58" i="13"/>
  <c r="D58" i="13"/>
  <c r="G56" i="13"/>
  <c r="G54" i="13"/>
  <c r="G53" i="13"/>
  <c r="G50" i="13"/>
  <c r="G49" i="13"/>
  <c r="G58" i="13" s="1"/>
  <c r="G28" i="13"/>
  <c r="G26" i="13"/>
  <c r="G25" i="13"/>
  <c r="G29" i="13" s="1"/>
  <c r="F23" i="13"/>
  <c r="E23" i="13"/>
  <c r="D23" i="13"/>
  <c r="G22" i="13"/>
  <c r="G21" i="13"/>
  <c r="G23" i="13" s="1"/>
  <c r="G20" i="13"/>
  <c r="F11" i="13"/>
  <c r="G10" i="13"/>
  <c r="F9" i="13"/>
  <c r="F15" i="13" s="1"/>
  <c r="E9" i="13"/>
  <c r="E11" i="13" s="1"/>
  <c r="D9" i="13"/>
  <c r="D11" i="13" s="1"/>
  <c r="G6" i="13"/>
  <c r="F58" i="12"/>
  <c r="E58" i="12"/>
  <c r="D58" i="12"/>
  <c r="G56" i="12"/>
  <c r="G54" i="12"/>
  <c r="G53" i="12"/>
  <c r="G50" i="12"/>
  <c r="G49" i="12"/>
  <c r="G28" i="12"/>
  <c r="G26" i="12"/>
  <c r="G25" i="12"/>
  <c r="F23" i="12"/>
  <c r="E23" i="12"/>
  <c r="D23" i="12"/>
  <c r="G22" i="12"/>
  <c r="G21" i="12"/>
  <c r="G23" i="12" s="1"/>
  <c r="G20" i="12"/>
  <c r="G10" i="12"/>
  <c r="F9" i="12"/>
  <c r="F11" i="12" s="1"/>
  <c r="E9" i="12"/>
  <c r="E11" i="12" s="1"/>
  <c r="D9" i="12"/>
  <c r="D11" i="12" s="1"/>
  <c r="G6" i="12"/>
  <c r="F9" i="11"/>
  <c r="F11" i="11" s="1"/>
  <c r="E9" i="11"/>
  <c r="D9" i="11"/>
  <c r="E15" i="11"/>
  <c r="F58" i="11"/>
  <c r="E58" i="11"/>
  <c r="D58" i="11"/>
  <c r="G56" i="11"/>
  <c r="G54" i="11"/>
  <c r="G53" i="11"/>
  <c r="G50" i="11"/>
  <c r="G49" i="11"/>
  <c r="G28" i="11"/>
  <c r="G26" i="11"/>
  <c r="G25" i="11"/>
  <c r="F23" i="11"/>
  <c r="E23" i="11"/>
  <c r="D23" i="11"/>
  <c r="G22" i="11"/>
  <c r="G21" i="11"/>
  <c r="G20" i="11"/>
  <c r="G10" i="11"/>
  <c r="D15" i="11"/>
  <c r="G6" i="11"/>
  <c r="F61" i="10"/>
  <c r="E61" i="10"/>
  <c r="D61" i="10"/>
  <c r="G59" i="10"/>
  <c r="G57" i="10"/>
  <c r="G56" i="10"/>
  <c r="G53" i="10"/>
  <c r="G52" i="10"/>
  <c r="G61" i="10" s="1"/>
  <c r="G51" i="10"/>
  <c r="G36" i="10"/>
  <c r="G27" i="10"/>
  <c r="G25" i="10"/>
  <c r="G24" i="10"/>
  <c r="G28" i="10" s="1"/>
  <c r="G20" i="10"/>
  <c r="G43" i="10" s="1"/>
  <c r="G19" i="10"/>
  <c r="G15" i="10"/>
  <c r="G10" i="10"/>
  <c r="G11" i="10" s="1"/>
  <c r="F10" i="10"/>
  <c r="F11" i="10" s="1"/>
  <c r="E10" i="10"/>
  <c r="D10" i="10"/>
  <c r="G9" i="10"/>
  <c r="G8" i="10"/>
  <c r="G7" i="10"/>
  <c r="G6" i="10"/>
  <c r="G44" i="10" s="1"/>
  <c r="G45" i="10" s="1"/>
  <c r="G41" i="13" l="1"/>
  <c r="G31" i="13"/>
  <c r="G35" i="13" s="1"/>
  <c r="D15" i="13"/>
  <c r="G15" i="13" s="1"/>
  <c r="G9" i="13"/>
  <c r="G11" i="13" s="1"/>
  <c r="E15" i="13"/>
  <c r="G58" i="12"/>
  <c r="G29" i="12"/>
  <c r="G41" i="12"/>
  <c r="D15" i="12"/>
  <c r="F15" i="12"/>
  <c r="E15" i="12"/>
  <c r="G9" i="12"/>
  <c r="G11" i="12" s="1"/>
  <c r="E12" i="12" s="1"/>
  <c r="G58" i="11"/>
  <c r="G29" i="11"/>
  <c r="G41" i="11"/>
  <c r="G23" i="11"/>
  <c r="G9" i="11"/>
  <c r="G11" i="11" s="1"/>
  <c r="D11" i="11"/>
  <c r="E11" i="11"/>
  <c r="F15" i="11"/>
  <c r="G15" i="11" s="1"/>
  <c r="F21" i="10"/>
  <c r="F22" i="10" s="1"/>
  <c r="F13" i="10"/>
  <c r="F14" i="10"/>
  <c r="F26" i="10"/>
  <c r="D11" i="10"/>
  <c r="E11" i="10"/>
  <c r="G17" i="10"/>
  <c r="G22" i="10"/>
  <c r="F58" i="4"/>
  <c r="E58" i="4"/>
  <c r="D58" i="4"/>
  <c r="G56" i="4"/>
  <c r="G54" i="4"/>
  <c r="G53" i="4"/>
  <c r="G50" i="4"/>
  <c r="G49" i="4"/>
  <c r="G28" i="4"/>
  <c r="G26" i="4"/>
  <c r="G25" i="4"/>
  <c r="F23" i="4"/>
  <c r="E23" i="4"/>
  <c r="D23" i="4"/>
  <c r="G22" i="4"/>
  <c r="G21" i="4"/>
  <c r="G20" i="4"/>
  <c r="G10" i="4"/>
  <c r="F9" i="4"/>
  <c r="F15" i="4" s="1"/>
  <c r="E9" i="4"/>
  <c r="E15" i="4" s="1"/>
  <c r="D9" i="4"/>
  <c r="D15" i="4" s="1"/>
  <c r="G6" i="4"/>
  <c r="F58" i="3"/>
  <c r="E58" i="3"/>
  <c r="D58" i="3"/>
  <c r="G56" i="3"/>
  <c r="G54" i="3"/>
  <c r="G53" i="3"/>
  <c r="G50" i="3"/>
  <c r="G49" i="3"/>
  <c r="G28" i="3"/>
  <c r="G26" i="3"/>
  <c r="G25" i="3"/>
  <c r="F23" i="3"/>
  <c r="E23" i="3"/>
  <c r="D23" i="3"/>
  <c r="G22" i="3"/>
  <c r="G21" i="3"/>
  <c r="G20" i="3"/>
  <c r="G10" i="3"/>
  <c r="F9" i="3"/>
  <c r="F11" i="3" s="1"/>
  <c r="E9" i="3"/>
  <c r="E15" i="3" s="1"/>
  <c r="D9" i="3"/>
  <c r="D15" i="3" s="1"/>
  <c r="G6" i="3"/>
  <c r="G31" i="12" l="1"/>
  <c r="G32" i="12" s="1"/>
  <c r="G30" i="10"/>
  <c r="G48" i="10" s="1"/>
  <c r="G32" i="13"/>
  <c r="G12" i="13"/>
  <c r="G18" i="13"/>
  <c r="G42" i="13" s="1"/>
  <c r="G43" i="13" s="1"/>
  <c r="G46" i="13" s="1"/>
  <c r="F12" i="13"/>
  <c r="D12" i="13"/>
  <c r="E12" i="13"/>
  <c r="F12" i="12"/>
  <c r="F27" i="12" s="1"/>
  <c r="G15" i="12"/>
  <c r="G18" i="12" s="1"/>
  <c r="G42" i="12" s="1"/>
  <c r="G43" i="12" s="1"/>
  <c r="G45" i="12" s="1"/>
  <c r="E14" i="12"/>
  <c r="E27" i="12"/>
  <c r="E16" i="12"/>
  <c r="G12" i="12"/>
  <c r="D12" i="12"/>
  <c r="G31" i="11"/>
  <c r="G32" i="11" s="1"/>
  <c r="D12" i="11"/>
  <c r="G12" i="11"/>
  <c r="G18" i="11"/>
  <c r="G42" i="11" s="1"/>
  <c r="G43" i="11" s="1"/>
  <c r="G46" i="11" s="1"/>
  <c r="E12" i="11"/>
  <c r="F12" i="11"/>
  <c r="F30" i="10"/>
  <c r="D26" i="10"/>
  <c r="D21" i="10"/>
  <c r="D22" i="10" s="1"/>
  <c r="D13" i="10"/>
  <c r="D14" i="10"/>
  <c r="E26" i="10"/>
  <c r="E21" i="10"/>
  <c r="E22" i="10" s="1"/>
  <c r="E13" i="10"/>
  <c r="E14" i="10"/>
  <c r="F43" i="10"/>
  <c r="F28" i="10"/>
  <c r="F15" i="10"/>
  <c r="F17" i="10" s="1"/>
  <c r="F44" i="10"/>
  <c r="F11" i="4"/>
  <c r="G29" i="4"/>
  <c r="G58" i="4"/>
  <c r="G23" i="4"/>
  <c r="G15" i="4"/>
  <c r="D11" i="4"/>
  <c r="G9" i="4"/>
  <c r="G11" i="4" s="1"/>
  <c r="E11" i="4"/>
  <c r="G41" i="4"/>
  <c r="G58" i="3"/>
  <c r="G23" i="3"/>
  <c r="G41" i="3"/>
  <c r="E11" i="3"/>
  <c r="D11" i="3"/>
  <c r="F15" i="3"/>
  <c r="G15" i="3" s="1"/>
  <c r="G9" i="3"/>
  <c r="G11" i="3" s="1"/>
  <c r="G29" i="3"/>
  <c r="G46" i="12" l="1"/>
  <c r="G35" i="12"/>
  <c r="G65" i="10"/>
  <c r="G63" i="10"/>
  <c r="G34" i="10"/>
  <c r="G38" i="10" s="1"/>
  <c r="G31" i="10"/>
  <c r="D14" i="13"/>
  <c r="D27" i="13"/>
  <c r="D16" i="13"/>
  <c r="G60" i="13"/>
  <c r="G62" i="13"/>
  <c r="E14" i="13"/>
  <c r="E27" i="13"/>
  <c r="E16" i="13"/>
  <c r="F27" i="13"/>
  <c r="F16" i="13"/>
  <c r="F14" i="13"/>
  <c r="F16" i="12"/>
  <c r="F14" i="12"/>
  <c r="F18" i="12" s="1"/>
  <c r="F42" i="12" s="1"/>
  <c r="E18" i="12"/>
  <c r="E42" i="12" s="1"/>
  <c r="D27" i="12"/>
  <c r="D41" i="12" s="1"/>
  <c r="D16" i="12"/>
  <c r="D14" i="12"/>
  <c r="F41" i="12"/>
  <c r="F29" i="12"/>
  <c r="E41" i="12"/>
  <c r="E29" i="12"/>
  <c r="G62" i="12"/>
  <c r="G60" i="12"/>
  <c r="G35" i="11"/>
  <c r="E14" i="11"/>
  <c r="E27" i="11"/>
  <c r="E16" i="11"/>
  <c r="G62" i="11"/>
  <c r="G60" i="11"/>
  <c r="F14" i="11"/>
  <c r="F27" i="11"/>
  <c r="F16" i="11"/>
  <c r="D27" i="11"/>
  <c r="D16" i="11"/>
  <c r="D14" i="11"/>
  <c r="G31" i="4"/>
  <c r="G35" i="4" s="1"/>
  <c r="E30" i="10"/>
  <c r="D28" i="10"/>
  <c r="F45" i="10"/>
  <c r="E43" i="10"/>
  <c r="E28" i="10"/>
  <c r="F31" i="10"/>
  <c r="F33" i="10" s="1"/>
  <c r="F34" i="10" s="1"/>
  <c r="F38" i="10" s="1"/>
  <c r="D15" i="10"/>
  <c r="D17" i="10" s="1"/>
  <c r="E44" i="10"/>
  <c r="E15" i="10"/>
  <c r="E17" i="10" s="1"/>
  <c r="G18" i="4"/>
  <c r="G42" i="4" s="1"/>
  <c r="G43" i="4" s="1"/>
  <c r="G46" i="4" s="1"/>
  <c r="G12" i="4"/>
  <c r="D12" i="4"/>
  <c r="F12" i="4"/>
  <c r="F14" i="4" s="1"/>
  <c r="F27" i="4"/>
  <c r="F16" i="4"/>
  <c r="E12" i="4"/>
  <c r="G12" i="3"/>
  <c r="G18" i="3"/>
  <c r="G42" i="3" s="1"/>
  <c r="G43" i="3" s="1"/>
  <c r="G46" i="3" s="1"/>
  <c r="D12" i="3"/>
  <c r="F12" i="3"/>
  <c r="E12" i="3"/>
  <c r="G31" i="3"/>
  <c r="F48" i="10" l="1"/>
  <c r="F63" i="10" s="1"/>
  <c r="D18" i="13"/>
  <c r="D42" i="13" s="1"/>
  <c r="F41" i="13"/>
  <c r="F29" i="13"/>
  <c r="E41" i="13"/>
  <c r="E29" i="13"/>
  <c r="E18" i="13"/>
  <c r="E42" i="13" s="1"/>
  <c r="E43" i="13" s="1"/>
  <c r="D29" i="13"/>
  <c r="D41" i="13"/>
  <c r="F18" i="13"/>
  <c r="F42" i="13" s="1"/>
  <c r="F43" i="12"/>
  <c r="E43" i="12"/>
  <c r="D18" i="12"/>
  <c r="D42" i="12" s="1"/>
  <c r="D43" i="12" s="1"/>
  <c r="F31" i="12"/>
  <c r="E31" i="12"/>
  <c r="D29" i="12"/>
  <c r="E18" i="11"/>
  <c r="E42" i="11" s="1"/>
  <c r="D18" i="11"/>
  <c r="D42" i="11" s="1"/>
  <c r="F41" i="11"/>
  <c r="F29" i="11"/>
  <c r="D29" i="11"/>
  <c r="D41" i="11"/>
  <c r="F18" i="11"/>
  <c r="F42" i="11" s="1"/>
  <c r="E29" i="11"/>
  <c r="E41" i="11"/>
  <c r="G32" i="4"/>
  <c r="E45" i="10"/>
  <c r="D31" i="10"/>
  <c r="E31" i="10"/>
  <c r="D14" i="4"/>
  <c r="D27" i="4"/>
  <c r="D16" i="4"/>
  <c r="F29" i="4"/>
  <c r="F41" i="4"/>
  <c r="E14" i="4"/>
  <c r="E27" i="4"/>
  <c r="E16" i="4"/>
  <c r="F18" i="4"/>
  <c r="F42" i="4" s="1"/>
  <c r="G62" i="4"/>
  <c r="G60" i="4"/>
  <c r="G62" i="3"/>
  <c r="G60" i="3"/>
  <c r="F27" i="3"/>
  <c r="F16" i="3"/>
  <c r="F14" i="3"/>
  <c r="G32" i="3"/>
  <c r="G35" i="3"/>
  <c r="E14" i="3"/>
  <c r="E16" i="3"/>
  <c r="E27" i="3"/>
  <c r="D14" i="3"/>
  <c r="D27" i="3"/>
  <c r="D16" i="3"/>
  <c r="D43" i="13" l="1"/>
  <c r="F43" i="13"/>
  <c r="D31" i="13"/>
  <c r="F31" i="13"/>
  <c r="E31" i="13"/>
  <c r="F32" i="12"/>
  <c r="F34" i="12" s="1"/>
  <c r="D31" i="12"/>
  <c r="E32" i="12"/>
  <c r="E34" i="12" s="1"/>
  <c r="E43" i="11"/>
  <c r="D43" i="11"/>
  <c r="E31" i="11"/>
  <c r="D31" i="11"/>
  <c r="F43" i="11"/>
  <c r="F31" i="11"/>
  <c r="E33" i="10"/>
  <c r="D33" i="10"/>
  <c r="D41" i="4"/>
  <c r="D29" i="4"/>
  <c r="D31" i="4" s="1"/>
  <c r="D32" i="4" s="1"/>
  <c r="D34" i="4" s="1"/>
  <c r="F43" i="4"/>
  <c r="D18" i="4"/>
  <c r="D42" i="4" s="1"/>
  <c r="E29" i="4"/>
  <c r="E41" i="4"/>
  <c r="E18" i="4"/>
  <c r="E42" i="4" s="1"/>
  <c r="F31" i="4"/>
  <c r="E18" i="3"/>
  <c r="E42" i="3" s="1"/>
  <c r="F18" i="3"/>
  <c r="F42" i="3" s="1"/>
  <c r="D29" i="3"/>
  <c r="D41" i="3"/>
  <c r="D18" i="3"/>
  <c r="D42" i="3" s="1"/>
  <c r="F41" i="3"/>
  <c r="F29" i="3"/>
  <c r="E29" i="3"/>
  <c r="E41" i="3"/>
  <c r="E45" i="12" l="1"/>
  <c r="E46" i="12" s="1"/>
  <c r="E60" i="12" s="1"/>
  <c r="F45" i="12"/>
  <c r="F46" i="12" s="1"/>
  <c r="F60" i="12" s="1"/>
  <c r="E34" i="10"/>
  <c r="E38" i="10" s="1"/>
  <c r="E48" i="10"/>
  <c r="E63" i="10" s="1"/>
  <c r="D48" i="10"/>
  <c r="D63" i="10" s="1"/>
  <c r="E32" i="13"/>
  <c r="E34" i="13" s="1"/>
  <c r="E46" i="13" s="1"/>
  <c r="E60" i="13" s="1"/>
  <c r="F32" i="13"/>
  <c r="F34" i="13" s="1"/>
  <c r="F46" i="13" s="1"/>
  <c r="F60" i="13" s="1"/>
  <c r="D32" i="13"/>
  <c r="D34" i="13" s="1"/>
  <c r="D45" i="13" s="1"/>
  <c r="D46" i="13" s="1"/>
  <c r="D32" i="12"/>
  <c r="D34" i="12" s="1"/>
  <c r="D45" i="12" s="1"/>
  <c r="E35" i="12"/>
  <c r="F35" i="12"/>
  <c r="F32" i="11"/>
  <c r="F34" i="11" s="1"/>
  <c r="F46" i="11" s="1"/>
  <c r="F60" i="11" s="1"/>
  <c r="D32" i="11"/>
  <c r="D34" i="11" s="1"/>
  <c r="D46" i="11" s="1"/>
  <c r="E32" i="11"/>
  <c r="E34" i="11" s="1"/>
  <c r="E46" i="11" s="1"/>
  <c r="E60" i="11" s="1"/>
  <c r="D43" i="4"/>
  <c r="D45" i="4" s="1"/>
  <c r="D46" i="4" s="1"/>
  <c r="D60" i="4" s="1"/>
  <c r="E43" i="4"/>
  <c r="F32" i="4"/>
  <c r="F34" i="4" s="1"/>
  <c r="F46" i="4" s="1"/>
  <c r="F60" i="4" s="1"/>
  <c r="D35" i="4"/>
  <c r="E31" i="4"/>
  <c r="E43" i="3"/>
  <c r="D43" i="3"/>
  <c r="E31" i="3"/>
  <c r="D31" i="3"/>
  <c r="F31" i="3"/>
  <c r="F43" i="3"/>
  <c r="D46" i="12" l="1"/>
  <c r="D67" i="10"/>
  <c r="D69" i="10" s="1"/>
  <c r="D70" i="10" s="1"/>
  <c r="D65" i="10"/>
  <c r="F35" i="13"/>
  <c r="E35" i="13"/>
  <c r="D60" i="13"/>
  <c r="D62" i="13"/>
  <c r="D64" i="13"/>
  <c r="D35" i="13"/>
  <c r="D35" i="12"/>
  <c r="E35" i="11"/>
  <c r="D35" i="11"/>
  <c r="D64" i="11"/>
  <c r="D60" i="11"/>
  <c r="D62" i="11"/>
  <c r="F35" i="11"/>
  <c r="D64" i="4"/>
  <c r="D69" i="4" s="1"/>
  <c r="D62" i="4"/>
  <c r="F35" i="4"/>
  <c r="E32" i="4"/>
  <c r="E34" i="4" s="1"/>
  <c r="E46" i="4" s="1"/>
  <c r="E60" i="4" s="1"/>
  <c r="E32" i="3"/>
  <c r="E34" i="3" s="1"/>
  <c r="E46" i="3" s="1"/>
  <c r="E60" i="3" s="1"/>
  <c r="F32" i="3"/>
  <c r="F34" i="3" s="1"/>
  <c r="F46" i="3" s="1"/>
  <c r="F60" i="3" s="1"/>
  <c r="D32" i="3"/>
  <c r="D34" i="3" s="1"/>
  <c r="D45" i="3" s="1"/>
  <c r="D46" i="3" s="1"/>
  <c r="D64" i="12" l="1"/>
  <c r="D69" i="12" s="1"/>
  <c r="D62" i="12"/>
  <c r="D60" i="12"/>
  <c r="D72" i="10"/>
  <c r="D66" i="13"/>
  <c r="D67" i="13" s="1"/>
  <c r="D69" i="13"/>
  <c r="D69" i="11"/>
  <c r="D66" i="11"/>
  <c r="D67" i="11" s="1"/>
  <c r="D66" i="4"/>
  <c r="D67" i="4" s="1"/>
  <c r="E35" i="4"/>
  <c r="D35" i="3"/>
  <c r="E35" i="3"/>
  <c r="D62" i="3"/>
  <c r="D60" i="3"/>
  <c r="D64" i="3"/>
  <c r="F35" i="3"/>
  <c r="D66" i="12" l="1"/>
  <c r="D67" i="12" s="1"/>
  <c r="D69" i="3"/>
  <c r="D66" i="3"/>
  <c r="D67" i="3" l="1"/>
</calcChain>
</file>

<file path=xl/comments1.xml><?xml version="1.0" encoding="utf-8"?>
<comments xmlns="http://schemas.openxmlformats.org/spreadsheetml/2006/main">
  <authors>
    <author>Marchi Ramona / t136861</author>
  </authors>
  <commentList>
    <comment ref="C67" authorId="0" shapeId="0">
      <text>
        <r>
          <rPr>
            <sz val="9"/>
            <color indexed="81"/>
            <rFont val="Tahoma"/>
            <family val="2"/>
          </rPr>
          <t>Inserire moltiplicatore comunale</t>
        </r>
      </text>
    </comment>
  </commentList>
</comments>
</file>

<file path=xl/comments2.xml><?xml version="1.0" encoding="utf-8"?>
<comments xmlns="http://schemas.openxmlformats.org/spreadsheetml/2006/main">
  <authors>
    <author>Marchi Ramona / t136861</author>
  </authors>
  <commentList>
    <comment ref="C67" authorId="0" shapeId="0">
      <text>
        <r>
          <rPr>
            <sz val="9"/>
            <color indexed="81"/>
            <rFont val="Tahoma"/>
            <family val="2"/>
          </rPr>
          <t>Inserire moltiplicatore comunale</t>
        </r>
      </text>
    </comment>
  </commentList>
</comments>
</file>

<file path=xl/comments3.xml><?xml version="1.0" encoding="utf-8"?>
<comments xmlns="http://schemas.openxmlformats.org/spreadsheetml/2006/main">
  <authors>
    <author>Marchi Ramona / t136861</author>
  </authors>
  <commentList>
    <comment ref="C67" authorId="0" shapeId="0">
      <text>
        <r>
          <rPr>
            <sz val="9"/>
            <color indexed="81"/>
            <rFont val="Tahoma"/>
            <family val="2"/>
          </rPr>
          <t>Inserire moltiplicatore comunale</t>
        </r>
      </text>
    </comment>
  </commentList>
</comments>
</file>

<file path=xl/comments4.xml><?xml version="1.0" encoding="utf-8"?>
<comments xmlns="http://schemas.openxmlformats.org/spreadsheetml/2006/main">
  <authors>
    <author>Marchi Ramona / t136861</author>
  </authors>
  <commentList>
    <comment ref="C67" authorId="0" shapeId="0">
      <text>
        <r>
          <rPr>
            <sz val="9"/>
            <color indexed="81"/>
            <rFont val="Tahoma"/>
            <family val="2"/>
          </rPr>
          <t>Inserire moltiplicatore comunale</t>
        </r>
      </text>
    </comment>
  </commentList>
</comments>
</file>

<file path=xl/comments5.xml><?xml version="1.0" encoding="utf-8"?>
<comments xmlns="http://schemas.openxmlformats.org/spreadsheetml/2006/main">
  <authors>
    <author>Marchi Ramona / t136861</author>
  </authors>
  <commentList>
    <comment ref="C67" authorId="0" shapeId="0">
      <text>
        <r>
          <rPr>
            <sz val="9"/>
            <color indexed="81"/>
            <rFont val="Tahoma"/>
            <family val="2"/>
          </rPr>
          <t>Inserire moltiplicatore comunale</t>
        </r>
      </text>
    </comment>
  </commentList>
</comments>
</file>

<file path=xl/sharedStrings.xml><?xml version="1.0" encoding="utf-8"?>
<sst xmlns="http://schemas.openxmlformats.org/spreadsheetml/2006/main" count="368" uniqueCount="72">
  <si>
    <t>Determinazione sostanza netta e reddito netto imponibile</t>
  </si>
  <si>
    <t>TICINO</t>
  </si>
  <si>
    <t>CH</t>
  </si>
  <si>
    <t>Estero</t>
  </si>
  <si>
    <t>GLOBALE</t>
  </si>
  <si>
    <t>Sostanza mobiliare privata</t>
  </si>
  <si>
    <t>Altra sostanza</t>
  </si>
  <si>
    <t>Totale sostanza lorda</t>
  </si>
  <si>
    <t>Chiave di riparto</t>
  </si>
  <si>
    <t>Totale debiti</t>
  </si>
  <si>
    <t xml:space="preserve">Sostanza netta </t>
  </si>
  <si>
    <r>
      <t>Redditi sostanza mobiliare</t>
    </r>
    <r>
      <rPr>
        <i/>
        <sz val="10"/>
        <color indexed="8"/>
        <rFont val="Calibri"/>
        <family val="2"/>
        <scheme val="minor"/>
      </rPr>
      <t xml:space="preserve"> </t>
    </r>
  </si>
  <si>
    <t>Redditi sostanza immobiliare</t>
  </si>
  <si>
    <t>Altri redditi (da lavoro, da rendite, ecc.)</t>
  </si>
  <si>
    <t>Totale redditi lordi</t>
  </si>
  <si>
    <t xml:space="preserve">Oneri sostanza mobiliare </t>
  </si>
  <si>
    <t>Spese manutenzione immobili (20%: &gt; 10 anni)</t>
  </si>
  <si>
    <t>Interessi passivi privati</t>
  </si>
  <si>
    <t>Oneri altri redditi</t>
  </si>
  <si>
    <t>Totale oneri</t>
  </si>
  <si>
    <t>Reddito netto intermedio</t>
  </si>
  <si>
    <t>Altre deduzioni generali e sociali</t>
  </si>
  <si>
    <t>A</t>
  </si>
  <si>
    <t>Reddito netto imponibile</t>
  </si>
  <si>
    <t>Verifica - applicazione freno</t>
  </si>
  <si>
    <t>Provento netto della sostanza effettivo</t>
  </si>
  <si>
    <t>Provento netto minimo (= 1% sostanza netta)</t>
  </si>
  <si>
    <t>B</t>
  </si>
  <si>
    <t xml:space="preserve">Insufficienza del provento netto sostanza </t>
  </si>
  <si>
    <t>C</t>
  </si>
  <si>
    <t>60% del reddito imponbile compl. ricalcolato</t>
  </si>
  <si>
    <r>
      <t>Imposte svizzere</t>
    </r>
    <r>
      <rPr>
        <vertAlign val="superscript"/>
        <sz val="10"/>
        <color indexed="8"/>
        <rFont val="Calibri"/>
        <family val="2"/>
        <scheme val="minor"/>
      </rPr>
      <t>1</t>
    </r>
  </si>
  <si>
    <t>Reddito (IC+Icom)</t>
  </si>
  <si>
    <t>Sostanza (IC+Icom)</t>
  </si>
  <si>
    <r>
      <t>Imposte estere</t>
    </r>
    <r>
      <rPr>
        <vertAlign val="superscript"/>
        <sz val="10"/>
        <color indexed="8"/>
        <rFont val="Calibri"/>
        <family val="2"/>
        <scheme val="minor"/>
      </rPr>
      <t>2</t>
    </r>
  </si>
  <si>
    <t xml:space="preserve">Imposta reddito </t>
  </si>
  <si>
    <t>Imposta sostanza</t>
  </si>
  <si>
    <r>
      <t>Computo globale d'imposta</t>
    </r>
    <r>
      <rPr>
        <b/>
        <vertAlign val="superscript"/>
        <sz val="10"/>
        <rFont val="Calibri"/>
        <family val="2"/>
        <scheme val="minor"/>
      </rPr>
      <t>5</t>
    </r>
    <r>
      <rPr>
        <b/>
        <sz val="10"/>
        <rFont val="Calibri"/>
        <family val="2"/>
        <scheme val="minor"/>
      </rPr>
      <t xml:space="preserve"> </t>
    </r>
  </si>
  <si>
    <t>D</t>
  </si>
  <si>
    <t>Totale imposte pagate</t>
  </si>
  <si>
    <t xml:space="preserve">Eccedenza imposte pagate </t>
  </si>
  <si>
    <r>
      <t>Riduzione imposta sulla sostanza TI</t>
    </r>
    <r>
      <rPr>
        <b/>
        <vertAlign val="superscript"/>
        <sz val="10"/>
        <color indexed="8"/>
        <rFont val="Calibri"/>
        <family val="2"/>
        <scheme val="minor"/>
      </rPr>
      <t>4</t>
    </r>
  </si>
  <si>
    <t>di cui:</t>
  </si>
  <si>
    <t xml:space="preserve">- Quota-parte comunale </t>
  </si>
  <si>
    <t>Sconto %</t>
  </si>
  <si>
    <r>
      <rPr>
        <u/>
        <sz val="10"/>
        <color indexed="8"/>
        <rFont val="Calibri"/>
        <family val="2"/>
        <scheme val="minor"/>
      </rPr>
      <t xml:space="preserve">Note </t>
    </r>
    <r>
      <rPr>
        <sz val="10"/>
        <color indexed="8"/>
        <rFont val="Calibri"/>
        <family val="2"/>
        <scheme val="minor"/>
      </rPr>
      <t xml:space="preserve">
</t>
    </r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 xml:space="preserve"> Per il calcolo dell'onere fiscale fuori Cantone fanno stato le relative leggi cantonali (per aliquote e deduzioni). 
</t>
    </r>
    <r>
      <rPr>
        <vertAlign val="superscript"/>
        <sz val="10"/>
        <color indexed="8"/>
        <rFont val="Calibri"/>
        <family val="2"/>
        <scheme val="minor"/>
      </rPr>
      <t>2</t>
    </r>
    <r>
      <rPr>
        <sz val="10"/>
        <color indexed="8"/>
        <rFont val="Calibri"/>
        <family val="2"/>
        <scheme val="minor"/>
      </rPr>
      <t xml:space="preserve"> Per il calcolo dell'onere fiscale estero va considerato il totale delle imposte dirette sul reddito e sulla sostanza, ridotte di 1/3.
</t>
    </r>
    <r>
      <rPr>
        <vertAlign val="superscript"/>
        <sz val="10"/>
        <color indexed="8"/>
        <rFont val="Calibri"/>
        <family val="2"/>
        <scheme val="minor"/>
      </rPr>
      <t>3</t>
    </r>
    <r>
      <rPr>
        <sz val="10"/>
        <color indexed="8"/>
        <rFont val="Calibri"/>
        <family val="2"/>
        <scheme val="minor"/>
      </rPr>
      <t xml:space="preserve"> Per poter beneficiare dello sgravio, il freno si deve applicare sia alla situazione globale sia a quella ticinese.      
</t>
    </r>
    <r>
      <rPr>
        <vertAlign val="superscript"/>
        <sz val="10"/>
        <color indexed="8"/>
        <rFont val="Calibri"/>
        <family val="2"/>
        <scheme val="minor"/>
      </rPr>
      <t>4</t>
    </r>
    <r>
      <rPr>
        <sz val="10"/>
        <color indexed="8"/>
        <rFont val="Calibri"/>
        <family val="2"/>
        <scheme val="minor"/>
      </rPr>
      <t xml:space="preserve"> Ai fini del calcolo della riduzione d'imposta fa stato l'eccedenza d'imposta più bassa, sia essa riferita ai fattori globali o ai fattori ticinesi.      
</t>
    </r>
    <r>
      <rPr>
        <vertAlign val="superscript"/>
        <sz val="10"/>
        <color indexed="8"/>
        <rFont val="Calibri"/>
        <family val="2"/>
        <scheme val="minor"/>
      </rPr>
      <t>5</t>
    </r>
    <r>
      <rPr>
        <sz val="10"/>
        <color indexed="8"/>
        <rFont val="Calibri"/>
        <family val="2"/>
        <scheme val="minor"/>
      </rPr>
      <t xml:space="preserve"> In analogia alle imposte estere, anche il computo globale d’imposta è da considerare in misura del 66%.  </t>
    </r>
  </si>
  <si>
    <t>Sostanza immobiliare (valori di stima)</t>
  </si>
  <si>
    <t>Percentuale di ripartizione</t>
  </si>
  <si>
    <t>Valore totale di ripartizione</t>
  </si>
  <si>
    <t>Correttivo ripartizione IFD</t>
  </si>
  <si>
    <t>Deduzioni sociali sulla sostanza</t>
  </si>
  <si>
    <t>- Quota-parte cantonale - coefficiente cantonale effettivo</t>
  </si>
  <si>
    <t>E</t>
  </si>
  <si>
    <t>Reddito imponibile ricalcolato (A+C, ma non inferiore a B)</t>
  </si>
  <si>
    <r>
      <t>Applicazione freno (E&gt;D)?</t>
    </r>
    <r>
      <rPr>
        <b/>
        <vertAlign val="superscript"/>
        <sz val="10"/>
        <color indexed="8"/>
        <rFont val="Calibri"/>
        <family val="2"/>
        <scheme val="minor"/>
      </rPr>
      <t>3</t>
    </r>
  </si>
  <si>
    <t>ESEMPIO 5</t>
  </si>
  <si>
    <t>Sostanza immobiliare aziendale (sostanza circolante)</t>
  </si>
  <si>
    <t>Sostanza immobiliare privata (abitazione primaria, ecc.)</t>
  </si>
  <si>
    <t>Totale debiti aziendali (60% valore fiscale immobili)</t>
  </si>
  <si>
    <t>Totale debiti privati (80% valore fiscale immobili)</t>
  </si>
  <si>
    <t>Redditi sostanza immobiliare privata</t>
  </si>
  <si>
    <t>Redditi attività indipendente (commercio prof. Immobili)</t>
  </si>
  <si>
    <t>Plusvalore immobiliare imposto con la TUI</t>
  </si>
  <si>
    <t>Reddito imponibile determinante</t>
  </si>
  <si>
    <t>Imposte sugli utili immobiliari  (TUI: 30% di CHF 909'000)</t>
  </si>
  <si>
    <r>
      <t>Applicazione freno (D&gt;C)?</t>
    </r>
    <r>
      <rPr>
        <b/>
        <vertAlign val="superscript"/>
        <sz val="10"/>
        <color indexed="8"/>
        <rFont val="Calibri"/>
        <family val="2"/>
        <scheme val="minor"/>
      </rPr>
      <t>3</t>
    </r>
  </si>
  <si>
    <r>
      <rPr>
        <u/>
        <sz val="10"/>
        <color indexed="8"/>
        <rFont val="Calibri"/>
        <family val="2"/>
        <scheme val="minor"/>
      </rPr>
      <t xml:space="preserve">Note </t>
    </r>
    <r>
      <rPr>
        <sz val="10"/>
        <color indexed="8"/>
        <rFont val="Calibri"/>
        <family val="2"/>
        <scheme val="minor"/>
      </rPr>
      <t xml:space="preserve">
</t>
    </r>
    <r>
      <rPr>
        <vertAlign val="superscript"/>
        <sz val="10"/>
        <color indexed="8"/>
        <rFont val="Calibri"/>
        <family val="2"/>
        <scheme val="minor"/>
      </rPr>
      <t xml:space="preserve">1 </t>
    </r>
    <r>
      <rPr>
        <sz val="10"/>
        <color indexed="8"/>
        <rFont val="Calibri"/>
        <family val="2"/>
        <scheme val="minor"/>
      </rPr>
      <t xml:space="preserve">Contribuente coniugato senza figli. Per il calcolo dell'onere fiscale fuori Cantone, fanno stato le relative leggi cantonali (per aliquote e deduzioni). Per semplicità nell'esempio si è ipotizzata un'aliquota per l'imposta sul reddito del 15% e per l'imposta sulla sostanza del 3‰.      
</t>
    </r>
    <r>
      <rPr>
        <vertAlign val="superscript"/>
        <sz val="10"/>
        <color indexed="8"/>
        <rFont val="Calibri"/>
        <family val="2"/>
        <scheme val="minor"/>
      </rPr>
      <t>2</t>
    </r>
    <r>
      <rPr>
        <sz val="10"/>
        <color indexed="8"/>
        <rFont val="Calibri"/>
        <family val="2"/>
        <scheme val="minor"/>
      </rPr>
      <t xml:space="preserve"> Per il calcolo dell'onere fiscale estero va considerato il totale delle imposte dirette sul reddito e sulla sostanza, ridotte di 1/3. Per semplicità nell'esempio si è ipotizzata un'aliquota complessiva del 40%.      
</t>
    </r>
    <r>
      <rPr>
        <vertAlign val="superscript"/>
        <sz val="10"/>
        <color indexed="8"/>
        <rFont val="Calibri"/>
        <family val="2"/>
        <scheme val="minor"/>
      </rPr>
      <t>3</t>
    </r>
    <r>
      <rPr>
        <sz val="10"/>
        <color indexed="8"/>
        <rFont val="Calibri"/>
        <family val="2"/>
        <scheme val="minor"/>
      </rPr>
      <t xml:space="preserve"> Per poter beneficiare dello sgravio, il freno si deve applicare sia alla situazione globale sia a quella ticinese.      
</t>
    </r>
    <r>
      <rPr>
        <vertAlign val="superscript"/>
        <sz val="10"/>
        <color indexed="8"/>
        <rFont val="Calibri"/>
        <family val="2"/>
        <scheme val="minor"/>
      </rPr>
      <t>4</t>
    </r>
    <r>
      <rPr>
        <sz val="10"/>
        <color indexed="8"/>
        <rFont val="Calibri"/>
        <family val="2"/>
        <scheme val="minor"/>
      </rPr>
      <t xml:space="preserve"> Ai fini del calcolo della riduzione d'imposta fa stato l'eccedenza d'imposta più bassa, sia essa riferita ai fattori globali o ai fattori ticinesi.      
</t>
    </r>
    <r>
      <rPr>
        <vertAlign val="superscript"/>
        <sz val="10"/>
        <color indexed="8"/>
        <rFont val="Calibri"/>
        <family val="2"/>
        <scheme val="minor"/>
      </rPr>
      <t>5</t>
    </r>
    <r>
      <rPr>
        <sz val="10"/>
        <color indexed="8"/>
        <rFont val="Calibri"/>
        <family val="2"/>
        <scheme val="minor"/>
      </rPr>
      <t xml:space="preserve"> In analogia alle imposte estere, anche il computo globale d’imposta è da considerare in misura del 66%.  </t>
    </r>
  </si>
  <si>
    <t>ESEMPIO 3</t>
  </si>
  <si>
    <t>ESEMPIO 2</t>
  </si>
  <si>
    <t>ESEMPIO 1</t>
  </si>
  <si>
    <t>ESEMPIO 4</t>
  </si>
  <si>
    <t>ESEMPIO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</si>
</sst>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u/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 indent="1"/>
    </xf>
    <xf numFmtId="0" fontId="0" fillId="0" borderId="0" xfId="0" applyFill="1" applyProtection="1"/>
    <xf numFmtId="0" fontId="4" fillId="0" borderId="1" xfId="0" applyFont="1" applyBorder="1" applyAlignment="1" applyProtection="1">
      <alignment horizontal="left" indent="1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164" fontId="4" fillId="2" borderId="0" xfId="1" applyNumberFormat="1" applyFont="1" applyFill="1" applyProtection="1">
      <protection locked="0"/>
    </xf>
    <xf numFmtId="164" fontId="4" fillId="0" borderId="3" xfId="1" applyNumberFormat="1" applyFont="1" applyFill="1" applyBorder="1" applyProtection="1"/>
    <xf numFmtId="164" fontId="4" fillId="2" borderId="0" xfId="1" applyNumberFormat="1" applyFont="1" applyFill="1" applyBorder="1" applyProtection="1">
      <protection locked="0"/>
    </xf>
    <xf numFmtId="0" fontId="6" fillId="4" borderId="0" xfId="0" applyFont="1" applyFill="1" applyBorder="1" applyAlignment="1" applyProtection="1">
      <alignment horizontal="left" indent="1"/>
    </xf>
    <xf numFmtId="0" fontId="7" fillId="4" borderId="0" xfId="0" applyFont="1" applyFill="1" applyBorder="1" applyAlignment="1" applyProtection="1">
      <alignment horizontal="center"/>
    </xf>
    <xf numFmtId="164" fontId="6" fillId="4" borderId="0" xfId="1" applyNumberFormat="1" applyFont="1" applyFill="1" applyBorder="1" applyProtection="1"/>
    <xf numFmtId="164" fontId="6" fillId="4" borderId="3" xfId="1" applyNumberFormat="1" applyFont="1" applyFill="1" applyBorder="1" applyProtection="1"/>
    <xf numFmtId="0" fontId="8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left" indent="1"/>
    </xf>
    <xf numFmtId="10" fontId="8" fillId="0" borderId="0" xfId="2" applyNumberFormat="1" applyFont="1" applyFill="1" applyProtection="1"/>
    <xf numFmtId="10" fontId="8" fillId="0" borderId="3" xfId="2" applyNumberFormat="1" applyFont="1" applyFill="1" applyBorder="1" applyProtection="1"/>
    <xf numFmtId="0" fontId="5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center"/>
    </xf>
    <xf numFmtId="3" fontId="4" fillId="0" borderId="0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4" fillId="0" borderId="0" xfId="0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center"/>
    </xf>
    <xf numFmtId="0" fontId="4" fillId="5" borderId="0" xfId="0" applyFont="1" applyFill="1" applyAlignment="1" applyProtection="1">
      <alignment horizontal="left" indent="1"/>
    </xf>
    <xf numFmtId="164" fontId="4" fillId="0" borderId="3" xfId="0" applyNumberFormat="1" applyFont="1" applyFill="1" applyBorder="1" applyProtection="1"/>
    <xf numFmtId="0" fontId="5" fillId="0" borderId="0" xfId="0" applyFont="1" applyFill="1" applyAlignment="1" applyProtection="1">
      <alignment horizontal="left" indent="1"/>
    </xf>
    <xf numFmtId="3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164" fontId="4" fillId="0" borderId="0" xfId="1" applyNumberFormat="1" applyFont="1" applyFill="1" applyBorder="1" applyProtection="1"/>
    <xf numFmtId="164" fontId="4" fillId="2" borderId="3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center"/>
    </xf>
    <xf numFmtId="0" fontId="6" fillId="4" borderId="0" xfId="0" applyFont="1" applyFill="1" applyAlignment="1" applyProtection="1">
      <alignment horizontal="left" indent="1"/>
    </xf>
    <xf numFmtId="0" fontId="6" fillId="4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left" indent="1"/>
    </xf>
    <xf numFmtId="10" fontId="8" fillId="0" borderId="0" xfId="0" applyNumberFormat="1" applyFont="1" applyFill="1" applyBorder="1" applyProtection="1"/>
    <xf numFmtId="10" fontId="8" fillId="0" borderId="3" xfId="0" applyNumberFormat="1" applyFont="1" applyFill="1" applyBorder="1" applyProtection="1"/>
    <xf numFmtId="0" fontId="11" fillId="0" borderId="0" xfId="0" applyFont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164" fontId="6" fillId="4" borderId="4" xfId="1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Fill="1" applyProtection="1"/>
    <xf numFmtId="0" fontId="0" fillId="0" borderId="0" xfId="0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4" fillId="5" borderId="0" xfId="0" applyFont="1" applyFill="1" applyAlignment="1" applyProtection="1">
      <alignment horizontal="left" vertical="top" wrapText="1" indent="1"/>
    </xf>
    <xf numFmtId="9" fontId="4" fillId="0" borderId="0" xfId="0" applyNumberFormat="1" applyFont="1" applyFill="1" applyAlignment="1" applyProtection="1">
      <alignment horizontal="center" vertical="top"/>
    </xf>
    <xf numFmtId="164" fontId="4" fillId="0" borderId="0" xfId="1" applyNumberFormat="1" applyFont="1" applyFill="1" applyBorder="1" applyAlignment="1" applyProtection="1">
      <alignment vertical="top"/>
    </xf>
    <xf numFmtId="164" fontId="4" fillId="0" borderId="6" xfId="1" applyNumberFormat="1" applyFont="1" applyFill="1" applyBorder="1" applyAlignment="1" applyProtection="1">
      <alignment vertical="top"/>
    </xf>
    <xf numFmtId="0" fontId="4" fillId="0" borderId="0" xfId="0" applyFont="1" applyAlignment="1" applyProtection="1">
      <alignment horizontal="left" vertical="top" wrapText="1" indent="1"/>
    </xf>
    <xf numFmtId="9" fontId="4" fillId="0" borderId="0" xfId="0" applyNumberFormat="1" applyFont="1" applyAlignment="1" applyProtection="1">
      <alignment horizontal="center" vertical="top"/>
    </xf>
    <xf numFmtId="164" fontId="4" fillId="0" borderId="3" xfId="1" applyNumberFormat="1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left" vertical="center" wrapText="1" indent="1"/>
    </xf>
    <xf numFmtId="9" fontId="6" fillId="4" borderId="0" xfId="0" applyNumberFormat="1" applyFont="1" applyFill="1" applyAlignment="1" applyProtection="1">
      <alignment horizontal="center" vertical="center"/>
    </xf>
    <xf numFmtId="164" fontId="6" fillId="4" borderId="0" xfId="1" applyNumberFormat="1" applyFont="1" applyFill="1" applyBorder="1" applyAlignment="1" applyProtection="1">
      <alignment vertical="center"/>
    </xf>
    <xf numFmtId="164" fontId="6" fillId="4" borderId="6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top" wrapText="1" indent="1"/>
    </xf>
    <xf numFmtId="164" fontId="4" fillId="0" borderId="6" xfId="1" applyNumberFormat="1" applyFont="1" applyFill="1" applyBorder="1" applyProtection="1"/>
    <xf numFmtId="0" fontId="5" fillId="0" borderId="0" xfId="0" applyFont="1" applyAlignment="1" applyProtection="1">
      <alignment horizontal="left" vertical="top" indent="1"/>
    </xf>
    <xf numFmtId="0" fontId="4" fillId="0" borderId="0" xfId="0" applyFont="1" applyAlignment="1" applyProtection="1">
      <alignment horizontal="center" vertical="top"/>
    </xf>
    <xf numFmtId="164" fontId="5" fillId="0" borderId="0" xfId="1" applyNumberFormat="1" applyFont="1" applyBorder="1" applyAlignment="1" applyProtection="1">
      <alignment vertical="top"/>
    </xf>
    <xf numFmtId="164" fontId="5" fillId="0" borderId="6" xfId="1" applyNumberFormat="1" applyFont="1" applyBorder="1" applyAlignment="1" applyProtection="1">
      <alignment vertical="top"/>
    </xf>
    <xf numFmtId="164" fontId="5" fillId="0" borderId="6" xfId="1" applyNumberFormat="1" applyFont="1" applyFill="1" applyBorder="1" applyAlignment="1" applyProtection="1">
      <alignment vertical="top"/>
    </xf>
    <xf numFmtId="0" fontId="12" fillId="6" borderId="0" xfId="0" applyFont="1" applyFill="1" applyAlignment="1" applyProtection="1">
      <alignment horizontal="left" vertical="center" wrapText="1" indent="1"/>
    </xf>
    <xf numFmtId="9" fontId="12" fillId="6" borderId="0" xfId="0" applyNumberFormat="1" applyFont="1" applyFill="1" applyAlignment="1" applyProtection="1">
      <alignment horizontal="center" vertical="center"/>
    </xf>
    <xf numFmtId="164" fontId="12" fillId="6" borderId="0" xfId="1" applyNumberFormat="1" applyFont="1" applyFill="1" applyAlignment="1" applyProtection="1">
      <alignment vertical="center"/>
    </xf>
    <xf numFmtId="164" fontId="12" fillId="6" borderId="6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Alignment="1" applyProtection="1">
      <alignment vertical="top"/>
    </xf>
    <xf numFmtId="0" fontId="13" fillId="0" borderId="0" xfId="0" applyFont="1" applyAlignment="1" applyProtection="1">
      <alignment horizontal="left" indent="1"/>
    </xf>
    <xf numFmtId="164" fontId="4" fillId="0" borderId="0" xfId="1" applyNumberFormat="1" applyFont="1" applyBorder="1" applyProtection="1"/>
    <xf numFmtId="164" fontId="4" fillId="0" borderId="0" xfId="1" applyNumberFormat="1" applyFont="1" applyProtection="1"/>
    <xf numFmtId="164" fontId="4" fillId="0" borderId="6" xfId="1" applyNumberFormat="1" applyFont="1" applyBorder="1" applyProtection="1"/>
    <xf numFmtId="0" fontId="4" fillId="0" borderId="6" xfId="0" applyFont="1" applyFill="1" applyBorder="1" applyProtection="1"/>
    <xf numFmtId="164" fontId="4" fillId="0" borderId="6" xfId="0" applyNumberFormat="1" applyFont="1" applyFill="1" applyBorder="1" applyProtection="1"/>
    <xf numFmtId="9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6" xfId="0" applyFont="1" applyBorder="1" applyProtection="1"/>
    <xf numFmtId="164" fontId="4" fillId="2" borderId="6" xfId="1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left" indent="1"/>
    </xf>
    <xf numFmtId="164" fontId="9" fillId="2" borderId="0" xfId="1" applyNumberFormat="1" applyFont="1" applyFill="1" applyBorder="1" applyProtection="1">
      <protection locked="0"/>
    </xf>
    <xf numFmtId="164" fontId="6" fillId="0" borderId="0" xfId="1" applyNumberFormat="1" applyFont="1" applyFill="1" applyBorder="1" applyProtection="1"/>
    <xf numFmtId="0" fontId="0" fillId="0" borderId="6" xfId="0" applyFill="1" applyBorder="1" applyProtection="1"/>
    <xf numFmtId="164" fontId="16" fillId="0" borderId="6" xfId="1" applyNumberFormat="1" applyFont="1" applyFill="1" applyBorder="1" applyProtection="1"/>
    <xf numFmtId="164" fontId="6" fillId="4" borderId="6" xfId="1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4" fontId="6" fillId="0" borderId="6" xfId="1" applyNumberFormat="1" applyFont="1" applyFill="1" applyBorder="1" applyProtection="1"/>
    <xf numFmtId="164" fontId="5" fillId="0" borderId="0" xfId="1" applyNumberFormat="1" applyFont="1" applyBorder="1" applyProtection="1"/>
    <xf numFmtId="164" fontId="5" fillId="0" borderId="7" xfId="1" applyNumberFormat="1" applyFont="1" applyBorder="1" applyProtection="1"/>
    <xf numFmtId="164" fontId="18" fillId="0" borderId="0" xfId="1" applyNumberFormat="1" applyFont="1" applyBorder="1" applyAlignment="1" applyProtection="1">
      <alignment horizontal="center"/>
    </xf>
    <xf numFmtId="164" fontId="5" fillId="0" borderId="0" xfId="1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8" xfId="0" applyFont="1" applyBorder="1" applyAlignment="1" applyProtection="1">
      <alignment horizontal="left" indent="1"/>
    </xf>
    <xf numFmtId="0" fontId="5" fillId="0" borderId="9" xfId="0" applyFont="1" applyBorder="1" applyAlignment="1" applyProtection="1">
      <alignment horizontal="center"/>
    </xf>
    <xf numFmtId="164" fontId="5" fillId="0" borderId="10" xfId="1" applyNumberFormat="1" applyFont="1" applyBorder="1" applyProtection="1"/>
    <xf numFmtId="0" fontId="4" fillId="0" borderId="11" xfId="0" applyFont="1" applyBorder="1" applyAlignment="1" applyProtection="1">
      <alignment horizontal="left" indent="1"/>
    </xf>
    <xf numFmtId="164" fontId="4" fillId="0" borderId="12" xfId="0" applyNumberFormat="1" applyFont="1" applyBorder="1" applyProtection="1"/>
    <xf numFmtId="164" fontId="4" fillId="0" borderId="0" xfId="0" applyNumberFormat="1" applyFont="1" applyBorder="1" applyProtection="1"/>
    <xf numFmtId="0" fontId="4" fillId="0" borderId="11" xfId="0" quotePrefix="1" applyFont="1" applyBorder="1" applyAlignment="1" applyProtection="1">
      <alignment horizontal="left" indent="1"/>
    </xf>
    <xf numFmtId="164" fontId="4" fillId="0" borderId="12" xfId="1" applyNumberFormat="1" applyFont="1" applyBorder="1" applyProtection="1"/>
    <xf numFmtId="9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Protection="1"/>
    <xf numFmtId="0" fontId="19" fillId="4" borderId="13" xfId="0" applyFont="1" applyFill="1" applyBorder="1" applyAlignment="1" applyProtection="1">
      <alignment horizontal="left" indent="1"/>
    </xf>
    <xf numFmtId="0" fontId="19" fillId="4" borderId="1" xfId="0" applyFont="1" applyFill="1" applyBorder="1" applyAlignment="1" applyProtection="1">
      <alignment horizontal="center"/>
    </xf>
    <xf numFmtId="10" fontId="19" fillId="4" borderId="14" xfId="2" applyNumberFormat="1" applyFont="1" applyFill="1" applyBorder="1" applyProtection="1"/>
    <xf numFmtId="9" fontId="4" fillId="0" borderId="0" xfId="2" applyFont="1" applyBorder="1" applyProtection="1"/>
    <xf numFmtId="0" fontId="10" fillId="0" borderId="0" xfId="0" applyFont="1" applyAlignment="1" applyProtection="1">
      <alignment horizontal="left" indent="2"/>
    </xf>
    <xf numFmtId="0" fontId="10" fillId="0" borderId="0" xfId="0" applyFont="1" applyAlignment="1" applyProtection="1">
      <alignment horizontal="center"/>
    </xf>
    <xf numFmtId="164" fontId="10" fillId="2" borderId="0" xfId="1" applyNumberFormat="1" applyFont="1" applyFill="1" applyProtection="1">
      <protection locked="0"/>
    </xf>
    <xf numFmtId="164" fontId="9" fillId="2" borderId="3" xfId="1" quotePrefix="1" applyNumberFormat="1" applyFont="1" applyFill="1" applyBorder="1" applyAlignment="1" applyProtection="1">
      <alignment horizontal="left" indent="1"/>
      <protection locked="0"/>
    </xf>
    <xf numFmtId="0" fontId="16" fillId="0" borderId="0" xfId="0" applyFont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indent="1"/>
    </xf>
    <xf numFmtId="164" fontId="16" fillId="0" borderId="0" xfId="1" applyNumberFormat="1" applyFont="1" applyFill="1" applyBorder="1" applyProtection="1"/>
    <xf numFmtId="164" fontId="16" fillId="0" borderId="15" xfId="1" applyNumberFormat="1" applyFont="1" applyFill="1" applyBorder="1" applyProtection="1"/>
    <xf numFmtId="0" fontId="0" fillId="0" borderId="15" xfId="0" applyFill="1" applyBorder="1"/>
    <xf numFmtId="0" fontId="0" fillId="0" borderId="0" xfId="0" applyFill="1"/>
    <xf numFmtId="0" fontId="0" fillId="0" borderId="0" xfId="0" applyFill="1" applyBorder="1"/>
    <xf numFmtId="0" fontId="0" fillId="0" borderId="15" xfId="0" applyBorder="1"/>
    <xf numFmtId="164" fontId="4" fillId="2" borderId="0" xfId="1" quotePrefix="1" applyNumberFormat="1" applyFont="1" applyFill="1" applyBorder="1" applyProtection="1">
      <protection locked="0"/>
    </xf>
    <xf numFmtId="164" fontId="16" fillId="2" borderId="3" xfId="1" applyNumberFormat="1" applyFont="1" applyFill="1" applyBorder="1" applyProtection="1">
      <protection locked="0"/>
    </xf>
    <xf numFmtId="164" fontId="4" fillId="0" borderId="0" xfId="1" applyNumberFormat="1" applyFont="1" applyFill="1" applyProtection="1"/>
    <xf numFmtId="0" fontId="3" fillId="3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0" fontId="21" fillId="0" borderId="0" xfId="4" applyAlignment="1">
      <alignment horizontal="center"/>
    </xf>
    <xf numFmtId="0" fontId="22" fillId="0" borderId="0" xfId="4" applyFont="1" applyAlignment="1">
      <alignment horizontal="center"/>
    </xf>
    <xf numFmtId="0" fontId="21" fillId="0" borderId="0" xfId="4"/>
    <xf numFmtId="0" fontId="3" fillId="3" borderId="0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left" indent="1"/>
    </xf>
    <xf numFmtId="0" fontId="4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4" fillId="0" borderId="0" xfId="4" applyFont="1" applyAlignment="1">
      <alignment horizontal="left" indent="1"/>
    </xf>
    <xf numFmtId="0" fontId="4" fillId="0" borderId="0" xfId="4" applyFont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3" xfId="4" applyFont="1" applyFill="1" applyBorder="1" applyAlignment="1">
      <alignment horizontal="center"/>
    </xf>
    <xf numFmtId="164" fontId="4" fillId="0" borderId="3" xfId="3" applyNumberFormat="1" applyFont="1" applyFill="1" applyBorder="1"/>
    <xf numFmtId="0" fontId="4" fillId="7" borderId="0" xfId="4" applyFont="1" applyFill="1" applyAlignment="1">
      <alignment horizontal="left" indent="1"/>
    </xf>
    <xf numFmtId="0" fontId="6" fillId="4" borderId="0" xfId="4" applyFont="1" applyFill="1" applyBorder="1" applyAlignment="1">
      <alignment horizontal="left" indent="1"/>
    </xf>
    <xf numFmtId="0" fontId="7" fillId="4" borderId="0" xfId="4" applyFont="1" applyFill="1" applyBorder="1" applyAlignment="1">
      <alignment horizontal="center"/>
    </xf>
    <xf numFmtId="164" fontId="6" fillId="4" borderId="0" xfId="3" applyNumberFormat="1" applyFont="1" applyFill="1" applyBorder="1"/>
    <xf numFmtId="164" fontId="6" fillId="4" borderId="3" xfId="3" applyNumberFormat="1" applyFont="1" applyFill="1" applyBorder="1"/>
    <xf numFmtId="0" fontId="8" fillId="0" borderId="0" xfId="4" applyFont="1" applyAlignment="1">
      <alignment horizontal="center"/>
    </xf>
    <xf numFmtId="0" fontId="8" fillId="0" borderId="0" xfId="4" applyFont="1" applyFill="1" applyBorder="1" applyAlignment="1">
      <alignment horizontal="left" indent="1"/>
    </xf>
    <xf numFmtId="10" fontId="8" fillId="0" borderId="0" xfId="5" applyNumberFormat="1" applyFont="1" applyFill="1"/>
    <xf numFmtId="10" fontId="8" fillId="0" borderId="3" xfId="5" applyNumberFormat="1" applyFont="1" applyFill="1" applyBorder="1"/>
    <xf numFmtId="0" fontId="8" fillId="0" borderId="0" xfId="4" applyFont="1"/>
    <xf numFmtId="3" fontId="4" fillId="0" borderId="0" xfId="4" applyNumberFormat="1" applyFont="1" applyFill="1" applyBorder="1"/>
    <xf numFmtId="43" fontId="4" fillId="0" borderId="0" xfId="3" applyFont="1" applyFill="1" applyBorder="1"/>
    <xf numFmtId="0" fontId="4" fillId="0" borderId="0" xfId="4" applyFont="1" applyBorder="1" applyAlignment="1">
      <alignment horizontal="center"/>
    </xf>
    <xf numFmtId="164" fontId="6" fillId="4" borderId="6" xfId="3" applyNumberFormat="1" applyFont="1" applyFill="1" applyBorder="1"/>
    <xf numFmtId="0" fontId="21" fillId="0" borderId="15" xfId="4" applyBorder="1"/>
    <xf numFmtId="0" fontId="4" fillId="0" borderId="0" xfId="4" applyFont="1" applyFill="1" applyAlignment="1">
      <alignment horizontal="left" indent="1"/>
    </xf>
    <xf numFmtId="0" fontId="4" fillId="0" borderId="0" xfId="4" applyFont="1" applyFill="1" applyAlignment="1">
      <alignment horizontal="center"/>
    </xf>
    <xf numFmtId="3" fontId="5" fillId="0" borderId="3" xfId="4" applyNumberFormat="1" applyFont="1" applyFill="1" applyBorder="1"/>
    <xf numFmtId="0" fontId="4" fillId="5" borderId="0" xfId="4" applyFont="1" applyFill="1" applyAlignment="1">
      <alignment horizontal="left" indent="1"/>
    </xf>
    <xf numFmtId="164" fontId="4" fillId="0" borderId="3" xfId="4" applyNumberFormat="1" applyFont="1" applyFill="1" applyBorder="1"/>
    <xf numFmtId="164" fontId="4" fillId="0" borderId="0" xfId="3" applyNumberFormat="1" applyFont="1" applyFill="1" applyBorder="1" applyProtection="1">
      <protection locked="0"/>
    </xf>
    <xf numFmtId="0" fontId="5" fillId="0" borderId="0" xfId="4" applyFont="1" applyFill="1" applyAlignment="1">
      <alignment horizontal="left" indent="1"/>
    </xf>
    <xf numFmtId="3" fontId="4" fillId="0" borderId="0" xfId="4" applyNumberFormat="1" applyFont="1" applyFill="1"/>
    <xf numFmtId="3" fontId="4" fillId="0" borderId="3" xfId="4" applyNumberFormat="1" applyFont="1" applyFill="1" applyBorder="1"/>
    <xf numFmtId="164" fontId="4" fillId="0" borderId="0" xfId="3" applyNumberFormat="1" applyFont="1" applyFill="1" applyBorder="1"/>
    <xf numFmtId="10" fontId="21" fillId="0" borderId="0" xfId="4" applyNumberFormat="1"/>
    <xf numFmtId="0" fontId="5" fillId="0" borderId="0" xfId="4" applyFont="1" applyAlignment="1">
      <alignment horizontal="left" indent="1"/>
    </xf>
    <xf numFmtId="0" fontId="2" fillId="0" borderId="0" xfId="4" applyFont="1" applyAlignment="1">
      <alignment horizontal="center"/>
    </xf>
    <xf numFmtId="0" fontId="6" fillId="4" borderId="0" xfId="4" applyFont="1" applyFill="1" applyAlignment="1">
      <alignment horizontal="left" indent="1"/>
    </xf>
    <xf numFmtId="0" fontId="6" fillId="4" borderId="0" xfId="4" applyFont="1" applyFill="1" applyAlignment="1">
      <alignment horizontal="center"/>
    </xf>
    <xf numFmtId="0" fontId="2" fillId="0" borderId="0" xfId="4" applyFont="1"/>
    <xf numFmtId="0" fontId="8" fillId="0" borderId="0" xfId="4" applyFont="1" applyAlignment="1">
      <alignment horizontal="left" indent="1"/>
    </xf>
    <xf numFmtId="10" fontId="8" fillId="0" borderId="0" xfId="4" applyNumberFormat="1" applyFont="1" applyFill="1" applyBorder="1"/>
    <xf numFmtId="10" fontId="8" fillId="0" borderId="3" xfId="4" applyNumberFormat="1" applyFont="1" applyFill="1" applyBorder="1"/>
    <xf numFmtId="0" fontId="11" fillId="0" borderId="0" xfId="4" applyFont="1" applyAlignment="1">
      <alignment horizontal="center"/>
    </xf>
    <xf numFmtId="0" fontId="11" fillId="0" borderId="0" xfId="4" applyFont="1"/>
    <xf numFmtId="0" fontId="11" fillId="0" borderId="0" xfId="4" applyFont="1" applyBorder="1"/>
    <xf numFmtId="164" fontId="6" fillId="4" borderId="4" xfId="3" applyNumberFormat="1" applyFont="1" applyFill="1" applyBorder="1"/>
    <xf numFmtId="0" fontId="2" fillId="0" borderId="0" xfId="4" applyFont="1" applyFill="1" applyAlignment="1">
      <alignment horizontal="center"/>
    </xf>
    <xf numFmtId="0" fontId="6" fillId="0" borderId="0" xfId="4" applyFont="1" applyFill="1" applyBorder="1" applyAlignment="1">
      <alignment horizontal="left" indent="1"/>
    </xf>
    <xf numFmtId="0" fontId="7" fillId="0" borderId="0" xfId="4" applyFont="1" applyFill="1" applyBorder="1" applyAlignment="1">
      <alignment horizontal="center"/>
    </xf>
    <xf numFmtId="164" fontId="6" fillId="0" borderId="0" xfId="3" applyNumberFormat="1" applyFont="1" applyFill="1" applyBorder="1"/>
    <xf numFmtId="0" fontId="21" fillId="0" borderId="0" xfId="4" applyFill="1"/>
    <xf numFmtId="0" fontId="4" fillId="7" borderId="0" xfId="4" applyFont="1" applyFill="1" applyBorder="1" applyAlignment="1">
      <alignment horizontal="left" indent="1"/>
    </xf>
    <xf numFmtId="0" fontId="4" fillId="7" borderId="0" xfId="4" applyFont="1" applyFill="1" applyBorder="1" applyAlignment="1">
      <alignment horizontal="center"/>
    </xf>
    <xf numFmtId="3" fontId="4" fillId="7" borderId="0" xfId="4" applyNumberFormat="1" applyFont="1" applyFill="1" applyBorder="1"/>
    <xf numFmtId="3" fontId="5" fillId="7" borderId="0" xfId="4" applyNumberFormat="1" applyFont="1" applyFill="1" applyBorder="1"/>
    <xf numFmtId="0" fontId="21" fillId="0" borderId="0" xfId="4" applyFill="1" applyAlignment="1">
      <alignment horizontal="center"/>
    </xf>
    <xf numFmtId="0" fontId="5" fillId="0" borderId="0" xfId="4" applyFont="1" applyBorder="1" applyAlignment="1">
      <alignment horizontal="left" indent="1"/>
    </xf>
    <xf numFmtId="3" fontId="5" fillId="0" borderId="0" xfId="4" applyNumberFormat="1" applyFont="1" applyFill="1" applyBorder="1"/>
    <xf numFmtId="0" fontId="21" fillId="0" borderId="0" xfId="4" applyFill="1" applyBorder="1" applyAlignment="1">
      <alignment horizontal="center"/>
    </xf>
    <xf numFmtId="0" fontId="21" fillId="0" borderId="0" xfId="4" applyFill="1" applyBorder="1"/>
    <xf numFmtId="0" fontId="4" fillId="0" borderId="0" xfId="4" applyFont="1" applyFill="1"/>
    <xf numFmtId="0" fontId="5" fillId="0" borderId="1" xfId="4" applyFont="1" applyFill="1" applyBorder="1" applyAlignment="1">
      <alignment horizontal="center"/>
    </xf>
    <xf numFmtId="0" fontId="5" fillId="0" borderId="0" xfId="4" applyFont="1" applyFill="1" applyAlignment="1">
      <alignment horizontal="center"/>
    </xf>
    <xf numFmtId="0" fontId="4" fillId="5" borderId="0" xfId="4" applyFont="1" applyFill="1" applyAlignment="1">
      <alignment horizontal="left" vertical="top" wrapText="1" indent="1"/>
    </xf>
    <xf numFmtId="9" fontId="4" fillId="0" borderId="0" xfId="4" applyNumberFormat="1" applyFont="1" applyFill="1" applyAlignment="1">
      <alignment horizontal="center" vertical="top"/>
    </xf>
    <xf numFmtId="164" fontId="4" fillId="0" borderId="0" xfId="3" applyNumberFormat="1" applyFont="1" applyFill="1" applyBorder="1" applyAlignment="1">
      <alignment vertical="top"/>
    </xf>
    <xf numFmtId="0" fontId="4" fillId="0" borderId="0" xfId="4" applyFont="1"/>
    <xf numFmtId="0" fontId="4" fillId="0" borderId="0" xfId="4" applyFont="1" applyAlignment="1">
      <alignment horizontal="left" vertical="top" wrapText="1" indent="1"/>
    </xf>
    <xf numFmtId="9" fontId="4" fillId="0" borderId="0" xfId="4" applyNumberFormat="1" applyFont="1" applyAlignment="1">
      <alignment horizontal="center" vertical="top"/>
    </xf>
    <xf numFmtId="0" fontId="6" fillId="4" borderId="0" xfId="4" applyFont="1" applyFill="1" applyAlignment="1">
      <alignment horizontal="left" vertical="center" wrapText="1" indent="1"/>
    </xf>
    <xf numFmtId="9" fontId="6" fillId="4" borderId="0" xfId="4" applyNumberFormat="1" applyFont="1" applyFill="1" applyAlignment="1">
      <alignment horizontal="center" vertical="center"/>
    </xf>
    <xf numFmtId="164" fontId="6" fillId="4" borderId="0" xfId="3" applyNumberFormat="1" applyFont="1" applyFill="1" applyBorder="1" applyAlignment="1">
      <alignment vertical="center"/>
    </xf>
    <xf numFmtId="0" fontId="4" fillId="0" borderId="0" xfId="4" applyFont="1" applyFill="1" applyAlignment="1">
      <alignment horizontal="left" vertical="top" wrapText="1" indent="1"/>
    </xf>
    <xf numFmtId="0" fontId="5" fillId="0" borderId="0" xfId="4" applyFont="1" applyAlignment="1" applyProtection="1">
      <alignment horizontal="left" vertical="top" indent="1"/>
    </xf>
    <xf numFmtId="0" fontId="4" fillId="0" borderId="0" xfId="4" applyFont="1" applyAlignment="1">
      <alignment horizontal="center" vertical="top"/>
    </xf>
    <xf numFmtId="164" fontId="5" fillId="0" borderId="0" xfId="3" applyNumberFormat="1" applyFont="1" applyBorder="1" applyAlignment="1">
      <alignment vertical="top"/>
    </xf>
    <xf numFmtId="0" fontId="12" fillId="6" borderId="0" xfId="4" applyFont="1" applyFill="1" applyAlignment="1">
      <alignment horizontal="left" vertical="center" wrapText="1" indent="1"/>
    </xf>
    <xf numFmtId="9" fontId="12" fillId="6" borderId="0" xfId="4" applyNumberFormat="1" applyFont="1" applyFill="1" applyAlignment="1">
      <alignment horizontal="center" vertical="center"/>
    </xf>
    <xf numFmtId="164" fontId="12" fillId="6" borderId="0" xfId="3" applyNumberFormat="1" applyFont="1" applyFill="1" applyAlignment="1">
      <alignment vertical="center"/>
    </xf>
    <xf numFmtId="0" fontId="23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164" fontId="4" fillId="0" borderId="0" xfId="3" applyNumberFormat="1" applyFont="1" applyFill="1" applyAlignment="1">
      <alignment vertical="top"/>
    </xf>
    <xf numFmtId="0" fontId="13" fillId="0" borderId="0" xfId="4" applyFont="1" applyAlignment="1">
      <alignment horizontal="left" indent="1"/>
    </xf>
    <xf numFmtId="164" fontId="4" fillId="0" borderId="0" xfId="3" applyNumberFormat="1" applyFont="1" applyBorder="1"/>
    <xf numFmtId="164" fontId="4" fillId="0" borderId="0" xfId="3" applyNumberFormat="1" applyFont="1"/>
    <xf numFmtId="0" fontId="4" fillId="7" borderId="0" xfId="4" applyFont="1" applyFill="1" applyAlignment="1">
      <alignment horizontal="left" wrapText="1" indent="1"/>
    </xf>
    <xf numFmtId="9" fontId="4" fillId="0" borderId="0" xfId="4" applyNumberFormat="1" applyFont="1" applyAlignment="1">
      <alignment horizontal="center"/>
    </xf>
    <xf numFmtId="0" fontId="9" fillId="0" borderId="0" xfId="4" applyFont="1" applyFill="1" applyAlignment="1">
      <alignment horizontal="left" indent="1"/>
    </xf>
    <xf numFmtId="0" fontId="6" fillId="0" borderId="0" xfId="4" applyFont="1" applyFill="1" applyAlignment="1">
      <alignment horizontal="center"/>
    </xf>
    <xf numFmtId="164" fontId="5" fillId="0" borderId="0" xfId="3" applyNumberFormat="1" applyFont="1" applyBorder="1"/>
    <xf numFmtId="164" fontId="5" fillId="0" borderId="7" xfId="3" applyNumberFormat="1" applyFont="1" applyBorder="1"/>
    <xf numFmtId="164" fontId="18" fillId="0" borderId="0" xfId="3" applyNumberFormat="1" applyFont="1" applyBorder="1" applyAlignment="1">
      <alignment horizontal="center"/>
    </xf>
    <xf numFmtId="164" fontId="5" fillId="0" borderId="0" xfId="3" applyNumberFormat="1" applyFont="1" applyBorder="1" applyAlignment="1">
      <alignment horizontal="center"/>
    </xf>
    <xf numFmtId="0" fontId="4" fillId="0" borderId="0" xfId="4" applyFont="1" applyBorder="1"/>
    <xf numFmtId="0" fontId="5" fillId="0" borderId="9" xfId="4" applyFont="1" applyBorder="1" applyAlignment="1">
      <alignment horizontal="center"/>
    </xf>
    <xf numFmtId="164" fontId="5" fillId="0" borderId="10" xfId="3" applyNumberFormat="1" applyFont="1" applyBorder="1"/>
    <xf numFmtId="0" fontId="4" fillId="0" borderId="11" xfId="4" applyFont="1" applyBorder="1" applyAlignment="1">
      <alignment horizontal="left" indent="1"/>
    </xf>
    <xf numFmtId="164" fontId="4" fillId="0" borderId="12" xfId="4" applyNumberFormat="1" applyFont="1" applyBorder="1"/>
    <xf numFmtId="164" fontId="4" fillId="0" borderId="0" xfId="4" applyNumberFormat="1" applyFont="1" applyBorder="1"/>
    <xf numFmtId="164" fontId="4" fillId="0" borderId="12" xfId="3" applyNumberFormat="1" applyFont="1" applyBorder="1"/>
    <xf numFmtId="0" fontId="4" fillId="0" borderId="12" xfId="4" applyFont="1" applyBorder="1"/>
    <xf numFmtId="0" fontId="19" fillId="4" borderId="13" xfId="4" applyFont="1" applyFill="1" applyBorder="1" applyAlignment="1">
      <alignment horizontal="left" indent="1"/>
    </xf>
    <xf numFmtId="0" fontId="19" fillId="4" borderId="1" xfId="4" applyFont="1" applyFill="1" applyBorder="1" applyAlignment="1">
      <alignment horizontal="center"/>
    </xf>
    <xf numFmtId="10" fontId="19" fillId="4" borderId="14" xfId="5" applyNumberFormat="1" applyFont="1" applyFill="1" applyBorder="1"/>
    <xf numFmtId="9" fontId="4" fillId="0" borderId="0" xfId="5" applyFont="1" applyBorder="1"/>
    <xf numFmtId="0" fontId="4" fillId="0" borderId="0" xfId="4" applyFont="1" applyAlignment="1">
      <alignment horizontal="left" vertical="top" wrapText="1"/>
    </xf>
    <xf numFmtId="0" fontId="21" fillId="0" borderId="0" xfId="4" applyAlignment="1">
      <alignment horizontal="left" vertical="top"/>
    </xf>
    <xf numFmtId="0" fontId="21" fillId="0" borderId="0" xfId="4" applyAlignment="1">
      <alignment horizontal="left" indent="1"/>
    </xf>
    <xf numFmtId="164" fontId="4" fillId="2" borderId="0" xfId="3" applyNumberFormat="1" applyFont="1" applyFill="1" applyProtection="1">
      <protection locked="0"/>
    </xf>
    <xf numFmtId="164" fontId="4" fillId="2" borderId="0" xfId="3" applyNumberFormat="1" applyFont="1" applyFill="1" applyBorder="1" applyProtection="1">
      <protection locked="0"/>
    </xf>
    <xf numFmtId="164" fontId="4" fillId="2" borderId="3" xfId="4" applyNumberFormat="1" applyFont="1" applyFill="1" applyBorder="1" applyProtection="1">
      <protection locked="0"/>
    </xf>
    <xf numFmtId="3" fontId="10" fillId="2" borderId="3" xfId="4" applyNumberFormat="1" applyFont="1" applyFill="1" applyBorder="1" applyProtection="1">
      <protection locked="0"/>
    </xf>
    <xf numFmtId="164" fontId="4" fillId="2" borderId="3" xfId="4" applyNumberFormat="1" applyFont="1" applyFill="1" applyBorder="1"/>
    <xf numFmtId="164" fontId="4" fillId="2" borderId="3" xfId="3" applyNumberFormat="1" applyFont="1" applyFill="1" applyBorder="1"/>
    <xf numFmtId="164" fontId="9" fillId="2" borderId="0" xfId="3" applyNumberFormat="1" applyFont="1" applyFill="1" applyBorder="1" applyProtection="1">
      <protection locked="0"/>
    </xf>
    <xf numFmtId="9" fontId="4" fillId="2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Font="1" applyFill="1" applyBorder="1" applyAlignment="1">
      <alignment horizontal="center"/>
    </xf>
    <xf numFmtId="164" fontId="12" fillId="6" borderId="0" xfId="3" applyNumberFormat="1" applyFont="1" applyFill="1" applyBorder="1" applyAlignment="1">
      <alignment vertical="center"/>
    </xf>
    <xf numFmtId="164" fontId="4" fillId="0" borderId="3" xfId="3" applyNumberFormat="1" applyFont="1" applyFill="1" applyBorder="1" applyAlignment="1">
      <alignment vertical="top"/>
    </xf>
    <xf numFmtId="164" fontId="6" fillId="4" borderId="3" xfId="3" applyNumberFormat="1" applyFont="1" applyFill="1" applyBorder="1" applyAlignment="1">
      <alignment vertical="center"/>
    </xf>
    <xf numFmtId="164" fontId="5" fillId="0" borderId="3" xfId="3" applyNumberFormat="1" applyFont="1" applyBorder="1" applyAlignment="1">
      <alignment vertical="top"/>
    </xf>
    <xf numFmtId="164" fontId="12" fillId="6" borderId="3" xfId="3" applyNumberFormat="1" applyFont="1" applyFill="1" applyBorder="1" applyAlignment="1">
      <alignment vertical="center"/>
    </xf>
    <xf numFmtId="0" fontId="4" fillId="0" borderId="3" xfId="4" applyFont="1" applyFill="1" applyBorder="1"/>
    <xf numFmtId="164" fontId="16" fillId="0" borderId="3" xfId="3" applyNumberFormat="1" applyFont="1" applyFill="1" applyBorder="1"/>
    <xf numFmtId="164" fontId="6" fillId="0" borderId="3" xfId="3" applyNumberFormat="1" applyFont="1" applyFill="1" applyBorder="1"/>
  </cellXfs>
  <cellStyles count="6">
    <cellStyle name="Migliaia" xfId="1" builtinId="3"/>
    <cellStyle name="Migliaia 2" xfId="3"/>
    <cellStyle name="Normale" xfId="0" builtinId="0"/>
    <cellStyle name="Normale 2" xfId="4"/>
    <cellStyle name="Percentuale" xfId="2" builtinId="5"/>
    <cellStyle name="Percentuale 2" xf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H72"/>
  <sheetViews>
    <sheetView zoomScaleNormal="100" workbookViewId="0">
      <selection activeCell="D35" sqref="D35"/>
    </sheetView>
  </sheetViews>
  <sheetFormatPr defaultRowHeight="15" x14ac:dyDescent="0.25"/>
  <cols>
    <col min="1" max="1" width="3.85546875" bestFit="1" customWidth="1"/>
    <col min="2" max="2" width="46.7109375" customWidth="1"/>
    <col min="3" max="3" width="4.85546875" customWidth="1"/>
    <col min="4" max="7" width="13.7109375" customWidth="1"/>
  </cols>
  <sheetData>
    <row r="1" spans="1:8" ht="15.75" x14ac:dyDescent="0.25">
      <c r="A1" s="1"/>
      <c r="B1" s="135" t="s">
        <v>69</v>
      </c>
      <c r="C1" s="135"/>
      <c r="D1" s="135"/>
      <c r="E1" s="135"/>
      <c r="F1" s="135"/>
      <c r="G1" s="135"/>
    </row>
    <row r="2" spans="1:8" x14ac:dyDescent="0.25">
      <c r="A2" s="2"/>
      <c r="B2" s="3"/>
      <c r="C2" s="2"/>
      <c r="D2" s="4"/>
      <c r="E2" s="4"/>
      <c r="F2" s="4"/>
      <c r="G2" s="4"/>
    </row>
    <row r="3" spans="1:8" ht="15.75" thickBot="1" x14ac:dyDescent="0.3">
      <c r="A3" s="1"/>
      <c r="B3" s="131" t="s">
        <v>0</v>
      </c>
      <c r="C3" s="131"/>
      <c r="D3" s="131"/>
      <c r="E3" s="131"/>
      <c r="F3" s="131"/>
      <c r="G3" s="131"/>
    </row>
    <row r="4" spans="1:8" x14ac:dyDescent="0.25">
      <c r="A4" s="1"/>
      <c r="B4" s="5"/>
      <c r="C4" s="6"/>
      <c r="D4" s="7" t="s">
        <v>1</v>
      </c>
      <c r="E4" s="7" t="s">
        <v>2</v>
      </c>
      <c r="F4" s="7" t="s">
        <v>3</v>
      </c>
      <c r="G4" s="8" t="s">
        <v>4</v>
      </c>
    </row>
    <row r="5" spans="1:8" x14ac:dyDescent="0.25">
      <c r="A5" s="1"/>
      <c r="B5" s="9"/>
      <c r="C5" s="10"/>
      <c r="D5" s="11"/>
      <c r="E5" s="12"/>
      <c r="F5" s="12"/>
      <c r="G5" s="13"/>
    </row>
    <row r="6" spans="1:8" x14ac:dyDescent="0.25">
      <c r="A6" s="1"/>
      <c r="B6" s="9" t="s">
        <v>5</v>
      </c>
      <c r="C6" s="10"/>
      <c r="D6" s="14">
        <v>50000000</v>
      </c>
      <c r="E6" s="14"/>
      <c r="F6" s="14"/>
      <c r="G6" s="15">
        <f>D6+E6+F6</f>
        <v>50000000</v>
      </c>
    </row>
    <row r="7" spans="1:8" x14ac:dyDescent="0.25">
      <c r="A7" s="1"/>
      <c r="B7" s="116" t="s">
        <v>46</v>
      </c>
      <c r="C7" s="117"/>
      <c r="D7" s="118">
        <v>1500000</v>
      </c>
      <c r="E7" s="118">
        <v>3000000</v>
      </c>
      <c r="F7" s="118"/>
      <c r="G7" s="15"/>
    </row>
    <row r="8" spans="1:8" x14ac:dyDescent="0.25">
      <c r="A8" s="1"/>
      <c r="B8" s="116" t="s">
        <v>47</v>
      </c>
      <c r="C8" s="117"/>
      <c r="D8" s="118">
        <v>100</v>
      </c>
      <c r="E8" s="118">
        <v>100</v>
      </c>
      <c r="F8" s="118"/>
      <c r="G8" s="15"/>
    </row>
    <row r="9" spans="1:8" x14ac:dyDescent="0.25">
      <c r="A9" s="1"/>
      <c r="B9" s="9" t="s">
        <v>48</v>
      </c>
      <c r="C9" s="10"/>
      <c r="D9" s="130">
        <f>D7*D8/100</f>
        <v>1500000</v>
      </c>
      <c r="E9" s="130">
        <f>E7*E8/100</f>
        <v>3000000</v>
      </c>
      <c r="F9" s="130">
        <f>F7*F8/100</f>
        <v>0</v>
      </c>
      <c r="G9" s="15">
        <f>D9+E9+F9</f>
        <v>4500000</v>
      </c>
    </row>
    <row r="10" spans="1:8" x14ac:dyDescent="0.25">
      <c r="A10" s="1"/>
      <c r="B10" s="9" t="s">
        <v>6</v>
      </c>
      <c r="C10" s="10"/>
      <c r="D10" s="16"/>
      <c r="E10" s="14"/>
      <c r="F10" s="14"/>
      <c r="G10" s="15">
        <f>D10+E10+F10</f>
        <v>0</v>
      </c>
    </row>
    <row r="11" spans="1:8" x14ac:dyDescent="0.25">
      <c r="A11" s="1"/>
      <c r="B11" s="17" t="s">
        <v>7</v>
      </c>
      <c r="C11" s="18"/>
      <c r="D11" s="19">
        <f>D6+D9+D10</f>
        <v>51500000</v>
      </c>
      <c r="E11" s="19">
        <f t="shared" ref="E11:G11" si="0">E6+E9+E10</f>
        <v>3000000</v>
      </c>
      <c r="F11" s="19">
        <f t="shared" si="0"/>
        <v>0</v>
      </c>
      <c r="G11" s="20">
        <f t="shared" si="0"/>
        <v>54500000</v>
      </c>
    </row>
    <row r="12" spans="1:8" x14ac:dyDescent="0.25">
      <c r="A12" s="21"/>
      <c r="B12" s="22" t="s">
        <v>8</v>
      </c>
      <c r="C12" s="21"/>
      <c r="D12" s="23">
        <f>D11/$G11</f>
        <v>0.94495412844036697</v>
      </c>
      <c r="E12" s="23">
        <f>E11/$G11</f>
        <v>5.5045871559633031E-2</v>
      </c>
      <c r="F12" s="23">
        <f>F11/$G11</f>
        <v>0</v>
      </c>
      <c r="G12" s="24">
        <f>G11/$G11</f>
        <v>1</v>
      </c>
    </row>
    <row r="13" spans="1:8" x14ac:dyDescent="0.25">
      <c r="A13" s="1"/>
      <c r="B13" s="25"/>
      <c r="C13" s="26"/>
      <c r="D13" s="27"/>
      <c r="E13" s="27"/>
      <c r="F13" s="27"/>
      <c r="G13" s="28"/>
    </row>
    <row r="14" spans="1:8" x14ac:dyDescent="0.25">
      <c r="A14" s="1"/>
      <c r="B14" s="17" t="s">
        <v>9</v>
      </c>
      <c r="C14" s="17"/>
      <c r="D14" s="19">
        <f>D12*$G14</f>
        <v>-3401834.8623853209</v>
      </c>
      <c r="E14" s="19">
        <f>$G14*E12</f>
        <v>-198165.13761467891</v>
      </c>
      <c r="F14" s="19">
        <f>$G14*F12</f>
        <v>0</v>
      </c>
      <c r="G14" s="119">
        <v>-3600000</v>
      </c>
    </row>
    <row r="15" spans="1:8" s="125" customFormat="1" x14ac:dyDescent="0.25">
      <c r="A15" s="2"/>
      <c r="B15" s="120" t="s">
        <v>49</v>
      </c>
      <c r="C15" s="121"/>
      <c r="D15" s="122">
        <f>(D9-D7)*-1</f>
        <v>0</v>
      </c>
      <c r="E15" s="122">
        <f t="shared" ref="E15:F15" si="1">(E9-E7)*-1</f>
        <v>0</v>
      </c>
      <c r="F15" s="122">
        <f t="shared" si="1"/>
        <v>0</v>
      </c>
      <c r="G15" s="123">
        <f>SUM(D15:F15)</f>
        <v>0</v>
      </c>
      <c r="H15" s="124"/>
    </row>
    <row r="16" spans="1:8" s="125" customFormat="1" x14ac:dyDescent="0.25">
      <c r="A16" s="2"/>
      <c r="B16" s="120" t="s">
        <v>50</v>
      </c>
      <c r="C16" s="121"/>
      <c r="D16" s="122">
        <f>D12*$G$16</f>
        <v>0</v>
      </c>
      <c r="E16" s="122">
        <f t="shared" ref="E16:F16" si="2">E12*$G$16</f>
        <v>0</v>
      </c>
      <c r="F16" s="122">
        <f t="shared" si="2"/>
        <v>0</v>
      </c>
      <c r="G16" s="129"/>
      <c r="H16" s="126"/>
    </row>
    <row r="17" spans="1:8" x14ac:dyDescent="0.25">
      <c r="A17" s="1"/>
      <c r="B17" s="29"/>
      <c r="C17" s="30"/>
      <c r="D17" s="27"/>
      <c r="E17" s="27"/>
      <c r="F17" s="27"/>
      <c r="G17" s="28"/>
    </row>
    <row r="18" spans="1:8" x14ac:dyDescent="0.25">
      <c r="A18" s="1"/>
      <c r="B18" s="17" t="s">
        <v>10</v>
      </c>
      <c r="C18" s="18"/>
      <c r="D18" s="19">
        <f>FLOOR(D11+D14+D15+D16,1000)</f>
        <v>48098000</v>
      </c>
      <c r="E18" s="19">
        <f t="shared" ref="E18:G18" si="3">FLOOR(E11+E14+E15+E16,1000)</f>
        <v>2801000</v>
      </c>
      <c r="F18" s="94">
        <f t="shared" si="3"/>
        <v>0</v>
      </c>
      <c r="G18" s="19">
        <f t="shared" si="3"/>
        <v>50900000</v>
      </c>
      <c r="H18" s="127"/>
    </row>
    <row r="19" spans="1:8" x14ac:dyDescent="0.25">
      <c r="A19" s="1"/>
      <c r="B19" s="9"/>
      <c r="C19" s="10"/>
      <c r="D19" s="11"/>
      <c r="E19" s="12"/>
      <c r="F19" s="12"/>
      <c r="G19" s="13"/>
    </row>
    <row r="20" spans="1:8" x14ac:dyDescent="0.25">
      <c r="A20" s="1"/>
      <c r="B20" s="31" t="s">
        <v>11</v>
      </c>
      <c r="C20" s="30"/>
      <c r="D20" s="16">
        <v>500000</v>
      </c>
      <c r="E20" s="14"/>
      <c r="F20" s="14"/>
      <c r="G20" s="32">
        <f>D20+E20+F20</f>
        <v>500000</v>
      </c>
    </row>
    <row r="21" spans="1:8" x14ac:dyDescent="0.25">
      <c r="A21" s="1"/>
      <c r="B21" s="31" t="s">
        <v>12</v>
      </c>
      <c r="C21" s="30"/>
      <c r="D21" s="16">
        <v>15000</v>
      </c>
      <c r="E21" s="14">
        <v>30000</v>
      </c>
      <c r="F21" s="14"/>
      <c r="G21" s="32">
        <f>D21+E21+F21</f>
        <v>45000</v>
      </c>
    </row>
    <row r="22" spans="1:8" x14ac:dyDescent="0.25">
      <c r="A22" s="1"/>
      <c r="B22" s="29" t="s">
        <v>13</v>
      </c>
      <c r="C22" s="10"/>
      <c r="D22" s="16">
        <v>100000</v>
      </c>
      <c r="E22" s="14"/>
      <c r="F22" s="14"/>
      <c r="G22" s="32">
        <f>D22+E22+F22</f>
        <v>100000</v>
      </c>
    </row>
    <row r="23" spans="1:8" x14ac:dyDescent="0.25">
      <c r="A23" s="1"/>
      <c r="B23" s="17" t="s">
        <v>14</v>
      </c>
      <c r="C23" s="18"/>
      <c r="D23" s="19">
        <f>D21+D20+D22</f>
        <v>615000</v>
      </c>
      <c r="E23" s="19">
        <f>E21+E20+E22</f>
        <v>30000</v>
      </c>
      <c r="F23" s="19">
        <f>F21+F20+F22</f>
        <v>0</v>
      </c>
      <c r="G23" s="20">
        <f>G21+G20+G22</f>
        <v>645000</v>
      </c>
    </row>
    <row r="24" spans="1:8" x14ac:dyDescent="0.25">
      <c r="A24" s="1"/>
      <c r="B24" s="33"/>
      <c r="C24" s="10"/>
      <c r="D24" s="27"/>
      <c r="E24" s="34"/>
      <c r="F24" s="34"/>
      <c r="G24" s="35"/>
    </row>
    <row r="25" spans="1:8" x14ac:dyDescent="0.25">
      <c r="A25" s="1"/>
      <c r="B25" s="31" t="s">
        <v>15</v>
      </c>
      <c r="C25" s="30"/>
      <c r="D25" s="128"/>
      <c r="E25" s="14"/>
      <c r="F25" s="14"/>
      <c r="G25" s="32">
        <f>D25+E25+F25</f>
        <v>0</v>
      </c>
    </row>
    <row r="26" spans="1:8" x14ac:dyDescent="0.25">
      <c r="A26" s="1"/>
      <c r="B26" s="31" t="s">
        <v>16</v>
      </c>
      <c r="C26" s="30"/>
      <c r="D26" s="16">
        <v>-3000</v>
      </c>
      <c r="E26" s="14">
        <v>-6000</v>
      </c>
      <c r="F26" s="14"/>
      <c r="G26" s="32">
        <f>D26+E26+F26</f>
        <v>-9000</v>
      </c>
    </row>
    <row r="27" spans="1:8" x14ac:dyDescent="0.25">
      <c r="A27" s="1"/>
      <c r="B27" s="31" t="s">
        <v>17</v>
      </c>
      <c r="C27" s="30"/>
      <c r="D27" s="36">
        <f>$G$27*D12</f>
        <v>-51027.522935779816</v>
      </c>
      <c r="E27" s="36">
        <f>$G$27*E12</f>
        <v>-2972.4770642201838</v>
      </c>
      <c r="F27" s="36">
        <f>$G$27*F12</f>
        <v>0</v>
      </c>
      <c r="G27" s="37">
        <v>-54000</v>
      </c>
    </row>
    <row r="28" spans="1:8" x14ac:dyDescent="0.25">
      <c r="A28" s="1"/>
      <c r="B28" s="29" t="s">
        <v>18</v>
      </c>
      <c r="C28" s="10"/>
      <c r="D28" s="128"/>
      <c r="E28" s="14"/>
      <c r="F28" s="14"/>
      <c r="G28" s="32">
        <f>D28+E28+F28</f>
        <v>0</v>
      </c>
    </row>
    <row r="29" spans="1:8" x14ac:dyDescent="0.25">
      <c r="A29" s="1"/>
      <c r="B29" s="17" t="s">
        <v>19</v>
      </c>
      <c r="C29" s="18"/>
      <c r="D29" s="19">
        <f>SUM(D25:D28)</f>
        <v>-54027.522935779816</v>
      </c>
      <c r="E29" s="19">
        <f t="shared" ref="E29:G29" si="4">SUM(E25:E28)</f>
        <v>-8972.4770642201838</v>
      </c>
      <c r="F29" s="19">
        <f t="shared" si="4"/>
        <v>0</v>
      </c>
      <c r="G29" s="20">
        <f t="shared" si="4"/>
        <v>-63000</v>
      </c>
    </row>
    <row r="30" spans="1:8" x14ac:dyDescent="0.25">
      <c r="A30" s="1"/>
      <c r="B30" s="38"/>
      <c r="C30" s="10"/>
      <c r="D30" s="27"/>
      <c r="E30" s="34"/>
      <c r="F30" s="34"/>
      <c r="G30" s="35"/>
    </row>
    <row r="31" spans="1:8" x14ac:dyDescent="0.25">
      <c r="A31" s="39"/>
      <c r="B31" s="40" t="s">
        <v>20</v>
      </c>
      <c r="C31" s="41"/>
      <c r="D31" s="19">
        <f>FLOOR(D23+D29,100)</f>
        <v>560900</v>
      </c>
      <c r="E31" s="19">
        <f t="shared" ref="E31:G31" si="5">FLOOR(E23+E29,100)</f>
        <v>21000</v>
      </c>
      <c r="F31" s="19">
        <f t="shared" si="5"/>
        <v>0</v>
      </c>
      <c r="G31" s="20">
        <f t="shared" si="5"/>
        <v>582000</v>
      </c>
      <c r="H31" s="127"/>
    </row>
    <row r="32" spans="1:8" x14ac:dyDescent="0.25">
      <c r="A32" s="21"/>
      <c r="B32" s="42" t="s">
        <v>8</v>
      </c>
      <c r="C32" s="21"/>
      <c r="D32" s="43">
        <f>IF(D31&lt;=0,0,IF(D31&gt;G31,1,D31/G31))</f>
        <v>0.96374570446735397</v>
      </c>
      <c r="E32" s="43">
        <f>IF(E31&lt;=0,0,IF(E31&gt;G31,1,E31/G31))</f>
        <v>3.608247422680412E-2</v>
      </c>
      <c r="F32" s="43">
        <f>IF(F31&lt;=0,0,IF(F31&gt;G31,1,F31/G31))</f>
        <v>0</v>
      </c>
      <c r="G32" s="44">
        <f>G31/$G31</f>
        <v>1</v>
      </c>
    </row>
    <row r="33" spans="1:7" x14ac:dyDescent="0.25">
      <c r="A33" s="1"/>
      <c r="B33" s="38"/>
      <c r="C33" s="10"/>
      <c r="D33" s="27"/>
      <c r="E33" s="34"/>
      <c r="F33" s="34"/>
      <c r="G33" s="35"/>
    </row>
    <row r="34" spans="1:7" x14ac:dyDescent="0.25">
      <c r="A34" s="45"/>
      <c r="B34" s="9" t="s">
        <v>21</v>
      </c>
      <c r="C34" s="10"/>
      <c r="D34" s="36">
        <f>G34*D32</f>
        <v>0</v>
      </c>
      <c r="E34" s="36">
        <f>G34*E32</f>
        <v>0</v>
      </c>
      <c r="F34" s="36">
        <f>G34*F32</f>
        <v>0</v>
      </c>
      <c r="G34" s="46"/>
    </row>
    <row r="35" spans="1:7" ht="15.75" thickBot="1" x14ac:dyDescent="0.3">
      <c r="A35" s="39" t="s">
        <v>22</v>
      </c>
      <c r="B35" s="17" t="s">
        <v>23</v>
      </c>
      <c r="C35" s="18"/>
      <c r="D35" s="19">
        <f>D31+D34</f>
        <v>560900</v>
      </c>
      <c r="E35" s="19">
        <f t="shared" ref="E35:F35" si="6">E31+E34</f>
        <v>21000</v>
      </c>
      <c r="F35" s="19">
        <f t="shared" si="6"/>
        <v>0</v>
      </c>
      <c r="G35" s="47">
        <f>G31+G34</f>
        <v>582000</v>
      </c>
    </row>
    <row r="36" spans="1:7" x14ac:dyDescent="0.25">
      <c r="A36" s="1"/>
      <c r="B36" s="25"/>
      <c r="C36" s="26"/>
      <c r="D36" s="48"/>
      <c r="E36" s="48"/>
      <c r="F36" s="48"/>
      <c r="G36" s="48"/>
    </row>
    <row r="37" spans="1:7" x14ac:dyDescent="0.25">
      <c r="A37" s="2"/>
      <c r="B37" s="33"/>
      <c r="C37" s="30"/>
      <c r="D37" s="48"/>
      <c r="E37" s="49"/>
      <c r="F37" s="48"/>
      <c r="G37" s="48"/>
    </row>
    <row r="38" spans="1:7" ht="15.75" thickBot="1" x14ac:dyDescent="0.3">
      <c r="A38" s="50"/>
      <c r="B38" s="131" t="s">
        <v>24</v>
      </c>
      <c r="C38" s="131"/>
      <c r="D38" s="131"/>
      <c r="E38" s="131"/>
      <c r="F38" s="131"/>
      <c r="G38" s="131"/>
    </row>
    <row r="39" spans="1:7" x14ac:dyDescent="0.25">
      <c r="A39" s="2"/>
      <c r="B39" s="51"/>
      <c r="C39" s="51"/>
      <c r="D39" s="7" t="s">
        <v>1</v>
      </c>
      <c r="E39" s="7" t="s">
        <v>2</v>
      </c>
      <c r="F39" s="52" t="s">
        <v>3</v>
      </c>
      <c r="G39" s="8" t="s">
        <v>4</v>
      </c>
    </row>
    <row r="40" spans="1:7" x14ac:dyDescent="0.25">
      <c r="A40" s="2"/>
      <c r="B40" s="53"/>
      <c r="C40" s="53"/>
      <c r="D40" s="53"/>
      <c r="E40" s="53"/>
      <c r="F40" s="54"/>
      <c r="G40" s="54"/>
    </row>
    <row r="41" spans="1:7" x14ac:dyDescent="0.25">
      <c r="A41" s="1"/>
      <c r="B41" s="55" t="s">
        <v>25</v>
      </c>
      <c r="C41" s="56"/>
      <c r="D41" s="57">
        <f>IF((D20+D21+D27+D26+D25)&lt;0,0,D20+D21+D27+D26+D25)</f>
        <v>460972.47706422018</v>
      </c>
      <c r="E41" s="57">
        <f t="shared" ref="E41:G41" si="7">IF((E20+E21+E27+E26+E25)&lt;0,0,E20+E21+E27+E26+E25)</f>
        <v>21027.522935779816</v>
      </c>
      <c r="F41" s="57">
        <f t="shared" si="7"/>
        <v>0</v>
      </c>
      <c r="G41" s="61">
        <f t="shared" si="7"/>
        <v>482000</v>
      </c>
    </row>
    <row r="42" spans="1:7" x14ac:dyDescent="0.25">
      <c r="A42" s="62" t="s">
        <v>27</v>
      </c>
      <c r="B42" s="59" t="s">
        <v>26</v>
      </c>
      <c r="C42" s="60">
        <v>0.01</v>
      </c>
      <c r="D42" s="57">
        <f>$C42*D18</f>
        <v>480980</v>
      </c>
      <c r="E42" s="57">
        <f>$C42*E18</f>
        <v>28010</v>
      </c>
      <c r="F42" s="57">
        <f>$C42*F18</f>
        <v>0</v>
      </c>
      <c r="G42" s="61">
        <f>$C42*G18</f>
        <v>509000</v>
      </c>
    </row>
    <row r="43" spans="1:7" x14ac:dyDescent="0.25">
      <c r="A43" s="62" t="s">
        <v>29</v>
      </c>
      <c r="B43" s="63" t="s">
        <v>28</v>
      </c>
      <c r="C43" s="64"/>
      <c r="D43" s="65">
        <f>IF(D42&gt;D41,D42-D41,0)</f>
        <v>20007.522935779823</v>
      </c>
      <c r="E43" s="65">
        <f>IF(E42&gt;E41,E42-E41,0)</f>
        <v>6982.4770642201838</v>
      </c>
      <c r="F43" s="66">
        <f>IF(F42&gt;F41,F42-F41,0)</f>
        <v>0</v>
      </c>
      <c r="G43" s="66">
        <f>IF(G42&gt;G41,G42-G41,0)</f>
        <v>27000</v>
      </c>
    </row>
    <row r="44" spans="1:7" x14ac:dyDescent="0.25">
      <c r="A44" s="2"/>
      <c r="B44" s="67"/>
      <c r="C44" s="56"/>
      <c r="D44" s="36"/>
      <c r="E44" s="36"/>
      <c r="F44" s="68"/>
      <c r="G44" s="68"/>
    </row>
    <row r="45" spans="1:7" x14ac:dyDescent="0.25">
      <c r="A45" s="2"/>
      <c r="B45" s="69" t="s">
        <v>53</v>
      </c>
      <c r="C45" s="70"/>
      <c r="D45" s="71">
        <f>IF((D23+D29+D34+D43)&lt;D42,D42,(D23+D29+D34+D43))</f>
        <v>580980</v>
      </c>
      <c r="E45" s="71">
        <f>IF((E23+E29+E34+E43)&lt;E42,E42,(E23+E29+E34+E43))</f>
        <v>28010</v>
      </c>
      <c r="F45" s="72">
        <f>IF((F23+F29+F34+F43)&lt;F42,F42,(F23+F29+F34+F43))</f>
        <v>0</v>
      </c>
      <c r="G45" s="73">
        <f>IF((G23+G29+G34+G43)&lt;G42,G42,(G23+G29+G34+G43))</f>
        <v>609000</v>
      </c>
    </row>
    <row r="46" spans="1:7" x14ac:dyDescent="0.25">
      <c r="A46" s="74" t="s">
        <v>38</v>
      </c>
      <c r="B46" s="74" t="s">
        <v>30</v>
      </c>
      <c r="C46" s="75">
        <v>0.6</v>
      </c>
      <c r="D46" s="76">
        <f>IF(D45*$C46&lt;0,0,D45*$C46)</f>
        <v>348588</v>
      </c>
      <c r="E46" s="76">
        <f>IF(E45*$C46&lt;0,0,E45*$C46)</f>
        <v>16806</v>
      </c>
      <c r="F46" s="77">
        <f>IF(F45*$C46&lt;0,0,F45*$C46)</f>
        <v>0</v>
      </c>
      <c r="G46" s="77">
        <f>IF(G45*$C46&lt;0,0,G45*$C46)</f>
        <v>365400</v>
      </c>
    </row>
    <row r="47" spans="1:7" x14ac:dyDescent="0.25">
      <c r="A47" s="2"/>
      <c r="B47" s="67"/>
      <c r="C47" s="56"/>
      <c r="D47" s="57"/>
      <c r="E47" s="78"/>
      <c r="F47" s="58"/>
      <c r="G47" s="58"/>
    </row>
    <row r="48" spans="1:7" ht="15.75" x14ac:dyDescent="0.25">
      <c r="A48" s="1"/>
      <c r="B48" s="79" t="s">
        <v>31</v>
      </c>
      <c r="C48" s="10"/>
      <c r="D48" s="80"/>
      <c r="E48" s="81"/>
      <c r="F48" s="82"/>
      <c r="G48" s="83"/>
    </row>
    <row r="49" spans="1:7" x14ac:dyDescent="0.25">
      <c r="A49" s="1"/>
      <c r="B49" s="9" t="s">
        <v>32</v>
      </c>
      <c r="C49" s="10"/>
      <c r="D49" s="16">
        <v>132737</v>
      </c>
      <c r="E49" s="14">
        <v>5677</v>
      </c>
      <c r="F49" s="68"/>
      <c r="G49" s="84">
        <f>SUM(D49:E49)</f>
        <v>138414</v>
      </c>
    </row>
    <row r="50" spans="1:7" x14ac:dyDescent="0.25">
      <c r="A50" s="1"/>
      <c r="B50" s="9" t="s">
        <v>33</v>
      </c>
      <c r="C50" s="10"/>
      <c r="D50" s="16">
        <v>259730</v>
      </c>
      <c r="E50" s="14">
        <v>15130</v>
      </c>
      <c r="F50" s="68"/>
      <c r="G50" s="84">
        <f>SUM(D50:E50)</f>
        <v>274860</v>
      </c>
    </row>
    <row r="51" spans="1:7" x14ac:dyDescent="0.25">
      <c r="A51" s="1"/>
      <c r="B51" s="9"/>
      <c r="C51" s="10"/>
      <c r="D51" s="80"/>
      <c r="E51" s="81"/>
      <c r="F51" s="82"/>
      <c r="G51" s="84"/>
    </row>
    <row r="52" spans="1:7" ht="15.75" x14ac:dyDescent="0.25">
      <c r="A52" s="1"/>
      <c r="B52" s="79" t="s">
        <v>34</v>
      </c>
      <c r="C52" s="85"/>
      <c r="D52" s="80"/>
      <c r="E52" s="86"/>
      <c r="F52" s="87"/>
      <c r="G52" s="83"/>
    </row>
    <row r="53" spans="1:7" x14ac:dyDescent="0.25">
      <c r="A53" s="1"/>
      <c r="B53" s="9" t="s">
        <v>35</v>
      </c>
      <c r="C53" s="85"/>
      <c r="D53" s="80"/>
      <c r="E53" s="86"/>
      <c r="F53" s="88"/>
      <c r="G53" s="84">
        <f>F53</f>
        <v>0</v>
      </c>
    </row>
    <row r="54" spans="1:7" x14ac:dyDescent="0.25">
      <c r="A54" s="1"/>
      <c r="B54" s="9" t="s">
        <v>36</v>
      </c>
      <c r="C54" s="85"/>
      <c r="D54" s="80"/>
      <c r="E54" s="86"/>
      <c r="F54" s="88"/>
      <c r="G54" s="84">
        <f>F54</f>
        <v>0</v>
      </c>
    </row>
    <row r="55" spans="1:7" x14ac:dyDescent="0.25">
      <c r="A55" s="1"/>
      <c r="B55" s="59"/>
      <c r="C55" s="10"/>
      <c r="D55" s="80"/>
      <c r="E55" s="81"/>
      <c r="F55" s="82"/>
      <c r="G55" s="68"/>
    </row>
    <row r="56" spans="1:7" ht="15.75" x14ac:dyDescent="0.25">
      <c r="A56" s="2"/>
      <c r="B56" s="89" t="s">
        <v>37</v>
      </c>
      <c r="C56" s="85"/>
      <c r="D56" s="90"/>
      <c r="E56" s="91"/>
      <c r="F56" s="92"/>
      <c r="G56" s="93">
        <f>D56</f>
        <v>0</v>
      </c>
    </row>
    <row r="57" spans="1:7" x14ac:dyDescent="0.25">
      <c r="A57" s="1"/>
      <c r="B57" s="59"/>
      <c r="C57" s="10"/>
      <c r="D57" s="80"/>
      <c r="E57" s="81"/>
      <c r="F57" s="82"/>
      <c r="G57" s="68"/>
    </row>
    <row r="58" spans="1:7" x14ac:dyDescent="0.25">
      <c r="A58" s="39" t="s">
        <v>52</v>
      </c>
      <c r="B58" s="40" t="s">
        <v>39</v>
      </c>
      <c r="C58" s="41"/>
      <c r="D58" s="19">
        <f>SUM(D48:D56)</f>
        <v>392467</v>
      </c>
      <c r="E58" s="19">
        <f>SUM(E49:E56)</f>
        <v>20807</v>
      </c>
      <c r="F58" s="94">
        <f>SUM(F49:F56)</f>
        <v>0</v>
      </c>
      <c r="G58" s="94">
        <f>SUM(G49:G56)</f>
        <v>413274</v>
      </c>
    </row>
    <row r="59" spans="1:7" x14ac:dyDescent="0.25">
      <c r="A59" s="2"/>
      <c r="B59" s="89"/>
      <c r="C59" s="95"/>
      <c r="D59" s="91"/>
      <c r="E59" s="91"/>
      <c r="F59" s="96"/>
      <c r="G59" s="96"/>
    </row>
    <row r="60" spans="1:7" ht="15.75" thickBot="1" x14ac:dyDescent="0.3">
      <c r="A60" s="1"/>
      <c r="B60" s="40" t="s">
        <v>40</v>
      </c>
      <c r="C60" s="41"/>
      <c r="D60" s="19">
        <f>D58-D46</f>
        <v>43879</v>
      </c>
      <c r="E60" s="19">
        <f>E58-E46</f>
        <v>4001</v>
      </c>
      <c r="F60" s="94">
        <f>F58-F46</f>
        <v>0</v>
      </c>
      <c r="G60" s="94">
        <f>G58-G46</f>
        <v>47874</v>
      </c>
    </row>
    <row r="61" spans="1:7" x14ac:dyDescent="0.25">
      <c r="A61" s="1"/>
      <c r="B61" s="38"/>
      <c r="C61" s="12"/>
      <c r="D61" s="97"/>
      <c r="E61" s="97"/>
      <c r="F61" s="97"/>
      <c r="G61" s="98"/>
    </row>
    <row r="62" spans="1:7" ht="15.75" x14ac:dyDescent="0.25">
      <c r="A62" s="1"/>
      <c r="B62" s="38" t="s">
        <v>54</v>
      </c>
      <c r="C62" s="12"/>
      <c r="D62" s="99" t="str">
        <f>IF(D58&gt;D46,"SI","NO")</f>
        <v>SI</v>
      </c>
      <c r="E62" s="100"/>
      <c r="F62" s="100"/>
      <c r="G62" s="100" t="str">
        <f>IF(G58&gt;G46,"SI","NO")</f>
        <v>SI</v>
      </c>
    </row>
    <row r="63" spans="1:7" x14ac:dyDescent="0.25">
      <c r="A63" s="1"/>
      <c r="B63" s="9"/>
      <c r="C63" s="10"/>
      <c r="D63" s="101"/>
      <c r="E63" s="86"/>
      <c r="F63" s="86"/>
      <c r="G63" s="86"/>
    </row>
    <row r="64" spans="1:7" ht="15.75" x14ac:dyDescent="0.25">
      <c r="A64" s="1"/>
      <c r="B64" s="102" t="s">
        <v>41</v>
      </c>
      <c r="C64" s="103"/>
      <c r="D64" s="104">
        <f>IF(AND(D58&gt;D46,G58&gt;G46),MIN(D58-D46,G58-G46),0)</f>
        <v>43879</v>
      </c>
      <c r="E64" s="80"/>
      <c r="F64" s="80"/>
      <c r="G64" s="80"/>
    </row>
    <row r="65" spans="1:7" x14ac:dyDescent="0.25">
      <c r="A65" s="1"/>
      <c r="B65" s="105" t="s">
        <v>42</v>
      </c>
      <c r="C65" s="26"/>
      <c r="D65" s="106"/>
      <c r="E65" s="107"/>
      <c r="F65" s="107"/>
      <c r="G65" s="107"/>
    </row>
    <row r="66" spans="1:7" x14ac:dyDescent="0.25">
      <c r="A66" s="1"/>
      <c r="B66" s="108" t="s">
        <v>51</v>
      </c>
      <c r="C66" s="26"/>
      <c r="D66" s="109">
        <f>D$64/((1+C67)*100)*100</f>
        <v>24377.222222222223</v>
      </c>
      <c r="E66" s="80"/>
      <c r="F66" s="80"/>
      <c r="G66" s="80"/>
    </row>
    <row r="67" spans="1:7" x14ac:dyDescent="0.25">
      <c r="A67" s="1"/>
      <c r="B67" s="108" t="s">
        <v>43</v>
      </c>
      <c r="C67" s="110">
        <v>0.8</v>
      </c>
      <c r="D67" s="109">
        <f>C67*D66</f>
        <v>19501.777777777777</v>
      </c>
      <c r="E67" s="80"/>
      <c r="F67" s="80"/>
      <c r="G67" s="80"/>
    </row>
    <row r="68" spans="1:7" x14ac:dyDescent="0.25">
      <c r="A68" s="1"/>
      <c r="B68" s="105"/>
      <c r="C68" s="26"/>
      <c r="D68" s="111"/>
      <c r="E68" s="101"/>
      <c r="F68" s="101"/>
      <c r="G68" s="101"/>
    </row>
    <row r="69" spans="1:7" x14ac:dyDescent="0.25">
      <c r="A69" s="1"/>
      <c r="B69" s="112" t="s">
        <v>44</v>
      </c>
      <c r="C69" s="113"/>
      <c r="D69" s="114">
        <f>D64/D50</f>
        <v>0.16894082316251491</v>
      </c>
      <c r="E69" s="115"/>
      <c r="F69" s="115"/>
      <c r="G69" s="115"/>
    </row>
    <row r="70" spans="1:7" x14ac:dyDescent="0.25">
      <c r="A70" s="1"/>
      <c r="B70" s="9"/>
      <c r="C70" s="10"/>
      <c r="D70" s="86"/>
      <c r="E70" s="86"/>
      <c r="F70" s="86"/>
      <c r="G70" s="86"/>
    </row>
    <row r="71" spans="1:7" x14ac:dyDescent="0.25">
      <c r="A71" s="1"/>
      <c r="B71" s="9"/>
      <c r="C71" s="10"/>
      <c r="D71" s="86"/>
      <c r="E71" s="86"/>
      <c r="F71" s="86"/>
      <c r="G71" s="86"/>
    </row>
    <row r="72" spans="1:7" ht="119.25" customHeight="1" x14ac:dyDescent="0.25">
      <c r="A72" s="1"/>
      <c r="B72" s="132" t="s">
        <v>45</v>
      </c>
      <c r="C72" s="133"/>
      <c r="D72" s="133"/>
      <c r="E72" s="133"/>
      <c r="F72" s="133"/>
      <c r="G72" s="133"/>
    </row>
  </sheetData>
  <sheetProtection selectLockedCells="1" selectUnlockedCells="1"/>
  <mergeCells count="4">
    <mergeCell ref="B3:G3"/>
    <mergeCell ref="B38:G38"/>
    <mergeCell ref="B72:G72"/>
    <mergeCell ref="B1:G1"/>
  </mergeCells>
  <conditionalFormatting sqref="G62">
    <cfRule type="cellIs" dxfId="17" priority="4" operator="equal">
      <formula>"SI"</formula>
    </cfRule>
  </conditionalFormatting>
  <conditionalFormatting sqref="D62:G62">
    <cfRule type="cellIs" dxfId="16" priority="2" operator="equal">
      <formula>"SI"</formula>
    </cfRule>
    <cfRule type="cellIs" dxfId="15" priority="3" operator="equal">
      <formula>"NO"</formula>
    </cfRule>
  </conditionalFormatting>
  <conditionalFormatting sqref="D6:D8">
    <cfRule type="cellIs" priority="1" operator="greaterThanOrEqual">
      <formula>0</formula>
    </cfRule>
  </conditionalFormatting>
  <pageMargins left="0.7" right="0.7" top="0.75" bottom="0.75" header="0.3" footer="0.3"/>
  <pageSetup paperSize="9" scale="70" orientation="portrait" r:id="rId1"/>
  <rowBreaks count="1" manualBreakCount="1"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5"/>
  <dimension ref="A1:H72"/>
  <sheetViews>
    <sheetView zoomScaleNormal="100" workbookViewId="0">
      <selection activeCell="H68" sqref="H68"/>
    </sheetView>
  </sheetViews>
  <sheetFormatPr defaultRowHeight="15" x14ac:dyDescent="0.25"/>
  <cols>
    <col min="1" max="1" width="3.85546875" bestFit="1" customWidth="1"/>
    <col min="2" max="2" width="46.7109375" customWidth="1"/>
    <col min="3" max="3" width="4.85546875" customWidth="1"/>
    <col min="4" max="7" width="13.7109375" customWidth="1"/>
  </cols>
  <sheetData>
    <row r="1" spans="1:8" ht="15.75" x14ac:dyDescent="0.25">
      <c r="A1" s="1"/>
      <c r="B1" s="135" t="s">
        <v>68</v>
      </c>
      <c r="C1" s="135"/>
      <c r="D1" s="135"/>
      <c r="E1" s="135"/>
      <c r="F1" s="135"/>
      <c r="G1" s="135"/>
    </row>
    <row r="2" spans="1:8" x14ac:dyDescent="0.25">
      <c r="A2" s="2"/>
      <c r="B2" s="3"/>
      <c r="C2" s="2"/>
      <c r="D2" s="4"/>
      <c r="E2" s="4"/>
      <c r="F2" s="4"/>
      <c r="G2" s="4"/>
    </row>
    <row r="3" spans="1:8" ht="15.75" thickBot="1" x14ac:dyDescent="0.3">
      <c r="A3" s="1"/>
      <c r="B3" s="131" t="s">
        <v>0</v>
      </c>
      <c r="C3" s="131"/>
      <c r="D3" s="131"/>
      <c r="E3" s="131"/>
      <c r="F3" s="131"/>
      <c r="G3" s="131"/>
    </row>
    <row r="4" spans="1:8" x14ac:dyDescent="0.25">
      <c r="A4" s="1"/>
      <c r="B4" s="5"/>
      <c r="C4" s="6"/>
      <c r="D4" s="7" t="s">
        <v>1</v>
      </c>
      <c r="E4" s="7" t="s">
        <v>2</v>
      </c>
      <c r="F4" s="7" t="s">
        <v>3</v>
      </c>
      <c r="G4" s="8" t="s">
        <v>4</v>
      </c>
    </row>
    <row r="5" spans="1:8" x14ac:dyDescent="0.25">
      <c r="A5" s="1"/>
      <c r="B5" s="9"/>
      <c r="C5" s="10"/>
      <c r="D5" s="11"/>
      <c r="E5" s="12"/>
      <c r="F5" s="12"/>
      <c r="G5" s="13"/>
    </row>
    <row r="6" spans="1:8" x14ac:dyDescent="0.25">
      <c r="A6" s="1"/>
      <c r="B6" s="9" t="s">
        <v>5</v>
      </c>
      <c r="C6" s="10"/>
      <c r="D6" s="14"/>
      <c r="E6" s="14">
        <v>50000000</v>
      </c>
      <c r="F6" s="14"/>
      <c r="G6" s="15">
        <f>D6+E6+F6</f>
        <v>50000000</v>
      </c>
    </row>
    <row r="7" spans="1:8" x14ac:dyDescent="0.25">
      <c r="A7" s="1"/>
      <c r="B7" s="116" t="s">
        <v>46</v>
      </c>
      <c r="C7" s="117"/>
      <c r="D7" s="118">
        <v>300000</v>
      </c>
      <c r="E7" s="118">
        <v>1500000</v>
      </c>
      <c r="F7" s="118"/>
      <c r="G7" s="15"/>
    </row>
    <row r="8" spans="1:8" x14ac:dyDescent="0.25">
      <c r="A8" s="1"/>
      <c r="B8" s="116" t="s">
        <v>47</v>
      </c>
      <c r="C8" s="117"/>
      <c r="D8" s="118">
        <v>100</v>
      </c>
      <c r="E8" s="118">
        <v>100</v>
      </c>
      <c r="F8" s="118"/>
      <c r="G8" s="15"/>
    </row>
    <row r="9" spans="1:8" x14ac:dyDescent="0.25">
      <c r="A9" s="1"/>
      <c r="B9" s="9" t="s">
        <v>48</v>
      </c>
      <c r="C9" s="10"/>
      <c r="D9" s="130">
        <f>D7*D8/100</f>
        <v>300000</v>
      </c>
      <c r="E9" s="130">
        <f>E7*E8/100</f>
        <v>1500000</v>
      </c>
      <c r="F9" s="130">
        <f>F7*F8/100</f>
        <v>0</v>
      </c>
      <c r="G9" s="15">
        <f>D9+E9+F9</f>
        <v>1800000</v>
      </c>
    </row>
    <row r="10" spans="1:8" x14ac:dyDescent="0.25">
      <c r="A10" s="1"/>
      <c r="B10" s="9" t="s">
        <v>6</v>
      </c>
      <c r="C10" s="10"/>
      <c r="D10" s="16"/>
      <c r="E10" s="14"/>
      <c r="F10" s="14"/>
      <c r="G10" s="15">
        <f>D10+E10+F10</f>
        <v>0</v>
      </c>
    </row>
    <row r="11" spans="1:8" x14ac:dyDescent="0.25">
      <c r="A11" s="1"/>
      <c r="B11" s="17" t="s">
        <v>7</v>
      </c>
      <c r="C11" s="18"/>
      <c r="D11" s="19">
        <f>D6+D9+D10</f>
        <v>300000</v>
      </c>
      <c r="E11" s="19">
        <f t="shared" ref="E11:G11" si="0">E6+E9+E10</f>
        <v>51500000</v>
      </c>
      <c r="F11" s="19">
        <f t="shared" si="0"/>
        <v>0</v>
      </c>
      <c r="G11" s="20">
        <f t="shared" si="0"/>
        <v>51800000</v>
      </c>
    </row>
    <row r="12" spans="1:8" x14ac:dyDescent="0.25">
      <c r="A12" s="21"/>
      <c r="B12" s="22" t="s">
        <v>8</v>
      </c>
      <c r="C12" s="21"/>
      <c r="D12" s="23">
        <f>D11/$G11</f>
        <v>5.7915057915057912E-3</v>
      </c>
      <c r="E12" s="23">
        <f>E11/$G11</f>
        <v>0.99420849420849422</v>
      </c>
      <c r="F12" s="23">
        <f>F11/$G11</f>
        <v>0</v>
      </c>
      <c r="G12" s="24">
        <f>G11/$G11</f>
        <v>1</v>
      </c>
    </row>
    <row r="13" spans="1:8" x14ac:dyDescent="0.25">
      <c r="A13" s="1"/>
      <c r="B13" s="25"/>
      <c r="C13" s="26"/>
      <c r="D13" s="27"/>
      <c r="E13" s="27"/>
      <c r="F13" s="27"/>
      <c r="G13" s="28"/>
    </row>
    <row r="14" spans="1:8" x14ac:dyDescent="0.25">
      <c r="A14" s="1"/>
      <c r="B14" s="17" t="s">
        <v>9</v>
      </c>
      <c r="C14" s="17"/>
      <c r="D14" s="19">
        <f>D12*$G14</f>
        <v>-8339.7683397683395</v>
      </c>
      <c r="E14" s="19">
        <f>$G14*E12</f>
        <v>-1431660.2316602317</v>
      </c>
      <c r="F14" s="19">
        <f>$G14*F12</f>
        <v>0</v>
      </c>
      <c r="G14" s="119">
        <v>-1440000</v>
      </c>
    </row>
    <row r="15" spans="1:8" s="125" customFormat="1" x14ac:dyDescent="0.25">
      <c r="A15" s="2"/>
      <c r="B15" s="120" t="s">
        <v>49</v>
      </c>
      <c r="C15" s="121"/>
      <c r="D15" s="122">
        <f>(D9-D7)*-1</f>
        <v>0</v>
      </c>
      <c r="E15" s="122">
        <f t="shared" ref="E15:F15" si="1">(E9-E7)*-1</f>
        <v>0</v>
      </c>
      <c r="F15" s="122">
        <f t="shared" si="1"/>
        <v>0</v>
      </c>
      <c r="G15" s="123">
        <f>SUM(D15:F15)</f>
        <v>0</v>
      </c>
      <c r="H15" s="124"/>
    </row>
    <row r="16" spans="1:8" s="125" customFormat="1" x14ac:dyDescent="0.25">
      <c r="A16" s="2"/>
      <c r="B16" s="120" t="s">
        <v>50</v>
      </c>
      <c r="C16" s="121"/>
      <c r="D16" s="122">
        <f>D12*$G$16</f>
        <v>0</v>
      </c>
      <c r="E16" s="122">
        <f t="shared" ref="E16:F16" si="2">E12*$G$16</f>
        <v>0</v>
      </c>
      <c r="F16" s="122">
        <f t="shared" si="2"/>
        <v>0</v>
      </c>
      <c r="G16" s="129"/>
      <c r="H16" s="126"/>
    </row>
    <row r="17" spans="1:8" x14ac:dyDescent="0.25">
      <c r="A17" s="1"/>
      <c r="B17" s="29"/>
      <c r="C17" s="30"/>
      <c r="D17" s="27"/>
      <c r="E17" s="27"/>
      <c r="F17" s="27"/>
      <c r="G17" s="28"/>
    </row>
    <row r="18" spans="1:8" x14ac:dyDescent="0.25">
      <c r="A18" s="1"/>
      <c r="B18" s="17" t="s">
        <v>10</v>
      </c>
      <c r="C18" s="18"/>
      <c r="D18" s="19">
        <f>FLOOR(D11+D14+D15+D16,1000)</f>
        <v>291000</v>
      </c>
      <c r="E18" s="19">
        <f t="shared" ref="E18:G18" si="3">FLOOR(E11+E14+E15+E16,1000)</f>
        <v>50068000</v>
      </c>
      <c r="F18" s="94">
        <f t="shared" si="3"/>
        <v>0</v>
      </c>
      <c r="G18" s="19">
        <f t="shared" si="3"/>
        <v>50360000</v>
      </c>
      <c r="H18" s="127"/>
    </row>
    <row r="19" spans="1:8" x14ac:dyDescent="0.25">
      <c r="A19" s="1"/>
      <c r="B19" s="9"/>
      <c r="C19" s="10"/>
      <c r="D19" s="11"/>
      <c r="E19" s="12"/>
      <c r="F19" s="12"/>
      <c r="G19" s="13"/>
    </row>
    <row r="20" spans="1:8" x14ac:dyDescent="0.25">
      <c r="A20" s="1"/>
      <c r="B20" s="31" t="s">
        <v>11</v>
      </c>
      <c r="C20" s="30"/>
      <c r="D20" s="16"/>
      <c r="E20" s="14">
        <v>500000</v>
      </c>
      <c r="F20" s="14"/>
      <c r="G20" s="32">
        <f>D20+E20+F20</f>
        <v>500000</v>
      </c>
    </row>
    <row r="21" spans="1:8" x14ac:dyDescent="0.25">
      <c r="A21" s="1"/>
      <c r="B21" s="31" t="s">
        <v>12</v>
      </c>
      <c r="C21" s="30"/>
      <c r="D21" s="16">
        <v>30000</v>
      </c>
      <c r="E21" s="14">
        <v>15000</v>
      </c>
      <c r="F21" s="14"/>
      <c r="G21" s="32">
        <f>D21+E21+F21</f>
        <v>45000</v>
      </c>
    </row>
    <row r="22" spans="1:8" x14ac:dyDescent="0.25">
      <c r="A22" s="1"/>
      <c r="B22" s="29" t="s">
        <v>13</v>
      </c>
      <c r="C22" s="10"/>
      <c r="D22" s="16"/>
      <c r="E22" s="14">
        <v>100000</v>
      </c>
      <c r="F22" s="14"/>
      <c r="G22" s="32">
        <f>D22+E22+F22</f>
        <v>100000</v>
      </c>
    </row>
    <row r="23" spans="1:8" x14ac:dyDescent="0.25">
      <c r="A23" s="1"/>
      <c r="B23" s="17" t="s">
        <v>14</v>
      </c>
      <c r="C23" s="18"/>
      <c r="D23" s="19">
        <f>D21+D20+D22</f>
        <v>30000</v>
      </c>
      <c r="E23" s="19">
        <f>E21+E20+E22</f>
        <v>615000</v>
      </c>
      <c r="F23" s="19">
        <f>F21+F20+F22</f>
        <v>0</v>
      </c>
      <c r="G23" s="20">
        <f>G21+G20+G22</f>
        <v>645000</v>
      </c>
    </row>
    <row r="24" spans="1:8" x14ac:dyDescent="0.25">
      <c r="A24" s="1"/>
      <c r="B24" s="33"/>
      <c r="C24" s="10"/>
      <c r="D24" s="27"/>
      <c r="E24" s="34"/>
      <c r="F24" s="34"/>
      <c r="G24" s="35"/>
    </row>
    <row r="25" spans="1:8" x14ac:dyDescent="0.25">
      <c r="A25" s="1"/>
      <c r="B25" s="31" t="s">
        <v>15</v>
      </c>
      <c r="C25" s="30"/>
      <c r="D25" s="128"/>
      <c r="E25" s="14"/>
      <c r="F25" s="14"/>
      <c r="G25" s="32">
        <f>D25+E25+F25</f>
        <v>0</v>
      </c>
    </row>
    <row r="26" spans="1:8" x14ac:dyDescent="0.25">
      <c r="A26" s="1"/>
      <c r="B26" s="31" t="s">
        <v>16</v>
      </c>
      <c r="C26" s="30"/>
      <c r="D26" s="16">
        <v>-6000</v>
      </c>
      <c r="E26" s="14">
        <v>-3000</v>
      </c>
      <c r="F26" s="14"/>
      <c r="G26" s="32">
        <f>D26+E26+F26</f>
        <v>-9000</v>
      </c>
    </row>
    <row r="27" spans="1:8" x14ac:dyDescent="0.25">
      <c r="A27" s="1"/>
      <c r="B27" s="31" t="s">
        <v>17</v>
      </c>
      <c r="C27" s="30"/>
      <c r="D27" s="36">
        <f>$G$27*D12</f>
        <v>-125.09652509652508</v>
      </c>
      <c r="E27" s="36">
        <f>$G$27*E12</f>
        <v>-21474.903474903476</v>
      </c>
      <c r="F27" s="36">
        <f>$G$27*F12</f>
        <v>0</v>
      </c>
      <c r="G27" s="37">
        <v>-21600</v>
      </c>
    </row>
    <row r="28" spans="1:8" x14ac:dyDescent="0.25">
      <c r="A28" s="1"/>
      <c r="B28" s="29" t="s">
        <v>18</v>
      </c>
      <c r="C28" s="10"/>
      <c r="D28" s="128"/>
      <c r="E28" s="14"/>
      <c r="F28" s="14"/>
      <c r="G28" s="32">
        <f>D28+E28+F28</f>
        <v>0</v>
      </c>
    </row>
    <row r="29" spans="1:8" x14ac:dyDescent="0.25">
      <c r="A29" s="1"/>
      <c r="B29" s="17" t="s">
        <v>19</v>
      </c>
      <c r="C29" s="18"/>
      <c r="D29" s="19">
        <f>SUM(D25:D28)</f>
        <v>-6125.0965250965255</v>
      </c>
      <c r="E29" s="19">
        <f t="shared" ref="E29:G29" si="4">SUM(E25:E28)</f>
        <v>-24474.903474903476</v>
      </c>
      <c r="F29" s="19">
        <f t="shared" si="4"/>
        <v>0</v>
      </c>
      <c r="G29" s="20">
        <f t="shared" si="4"/>
        <v>-30600</v>
      </c>
    </row>
    <row r="30" spans="1:8" x14ac:dyDescent="0.25">
      <c r="A30" s="1"/>
      <c r="B30" s="38"/>
      <c r="C30" s="10"/>
      <c r="D30" s="27"/>
      <c r="E30" s="34"/>
      <c r="F30" s="34"/>
      <c r="G30" s="35"/>
    </row>
    <row r="31" spans="1:8" x14ac:dyDescent="0.25">
      <c r="A31" s="39"/>
      <c r="B31" s="40" t="s">
        <v>20</v>
      </c>
      <c r="C31" s="41"/>
      <c r="D31" s="19">
        <f>FLOOR(D23+D29,100)</f>
        <v>23800</v>
      </c>
      <c r="E31" s="19">
        <f t="shared" ref="E31:G31" si="5">FLOOR(E23+E29,100)</f>
        <v>590500</v>
      </c>
      <c r="F31" s="19">
        <f t="shared" si="5"/>
        <v>0</v>
      </c>
      <c r="G31" s="20">
        <f t="shared" si="5"/>
        <v>614400</v>
      </c>
      <c r="H31" s="127"/>
    </row>
    <row r="32" spans="1:8" x14ac:dyDescent="0.25">
      <c r="A32" s="21"/>
      <c r="B32" s="42" t="s">
        <v>8</v>
      </c>
      <c r="C32" s="21"/>
      <c r="D32" s="43">
        <f>IF(D31&lt;=0,0,IF(D31&gt;G31,1,D31/G31))</f>
        <v>3.8736979166666664E-2</v>
      </c>
      <c r="E32" s="43">
        <f>IF(E31&lt;=0,0,IF(E31&gt;G31,1,E31/G31))</f>
        <v>0.96110026041666663</v>
      </c>
      <c r="F32" s="43">
        <f>IF(F31&lt;=0,0,IF(F31&gt;G31,1,F31/G31))</f>
        <v>0</v>
      </c>
      <c r="G32" s="44">
        <f>G31/$G31</f>
        <v>1</v>
      </c>
    </row>
    <row r="33" spans="1:7" x14ac:dyDescent="0.25">
      <c r="A33" s="1"/>
      <c r="B33" s="38"/>
      <c r="C33" s="10"/>
      <c r="D33" s="27"/>
      <c r="E33" s="34"/>
      <c r="F33" s="34"/>
      <c r="G33" s="35"/>
    </row>
    <row r="34" spans="1:7" x14ac:dyDescent="0.25">
      <c r="A34" s="45"/>
      <c r="B34" s="9" t="s">
        <v>21</v>
      </c>
      <c r="C34" s="10"/>
      <c r="D34" s="36">
        <f>G34*D32</f>
        <v>0</v>
      </c>
      <c r="E34" s="36">
        <f>G34*E32</f>
        <v>0</v>
      </c>
      <c r="F34" s="36">
        <f>G34*F32</f>
        <v>0</v>
      </c>
      <c r="G34" s="46"/>
    </row>
    <row r="35" spans="1:7" ht="15.75" thickBot="1" x14ac:dyDescent="0.3">
      <c r="A35" s="39" t="s">
        <v>22</v>
      </c>
      <c r="B35" s="17" t="s">
        <v>23</v>
      </c>
      <c r="C35" s="18"/>
      <c r="D35" s="19">
        <f>D31+D34</f>
        <v>23800</v>
      </c>
      <c r="E35" s="19">
        <f t="shared" ref="E35:F35" si="6">E31+E34</f>
        <v>590500</v>
      </c>
      <c r="F35" s="19">
        <f t="shared" si="6"/>
        <v>0</v>
      </c>
      <c r="G35" s="47">
        <f>G31+G34</f>
        <v>614400</v>
      </c>
    </row>
    <row r="36" spans="1:7" x14ac:dyDescent="0.25">
      <c r="A36" s="1"/>
      <c r="B36" s="25"/>
      <c r="C36" s="26"/>
      <c r="D36" s="48"/>
      <c r="E36" s="48"/>
      <c r="F36" s="48"/>
      <c r="G36" s="48"/>
    </row>
    <row r="37" spans="1:7" x14ac:dyDescent="0.25">
      <c r="A37" s="2"/>
      <c r="B37" s="33"/>
      <c r="C37" s="30"/>
      <c r="D37" s="48"/>
      <c r="E37" s="49"/>
      <c r="F37" s="48"/>
      <c r="G37" s="48"/>
    </row>
    <row r="38" spans="1:7" ht="15.75" thickBot="1" x14ac:dyDescent="0.3">
      <c r="A38" s="50"/>
      <c r="B38" s="131" t="s">
        <v>24</v>
      </c>
      <c r="C38" s="131"/>
      <c r="D38" s="131"/>
      <c r="E38" s="131"/>
      <c r="F38" s="131"/>
      <c r="G38" s="131"/>
    </row>
    <row r="39" spans="1:7" x14ac:dyDescent="0.25">
      <c r="A39" s="2"/>
      <c r="B39" s="51"/>
      <c r="C39" s="51"/>
      <c r="D39" s="7" t="s">
        <v>1</v>
      </c>
      <c r="E39" s="7" t="s">
        <v>2</v>
      </c>
      <c r="F39" s="52" t="s">
        <v>3</v>
      </c>
      <c r="G39" s="8" t="s">
        <v>4</v>
      </c>
    </row>
    <row r="40" spans="1:7" x14ac:dyDescent="0.25">
      <c r="A40" s="2"/>
      <c r="B40" s="53"/>
      <c r="C40" s="53"/>
      <c r="D40" s="53"/>
      <c r="E40" s="53"/>
      <c r="F40" s="54"/>
      <c r="G40" s="54"/>
    </row>
    <row r="41" spans="1:7" x14ac:dyDescent="0.25">
      <c r="A41" s="1"/>
      <c r="B41" s="55" t="s">
        <v>25</v>
      </c>
      <c r="C41" s="56"/>
      <c r="D41" s="57">
        <f>IF((D20+D21+D27+D26+D25)&lt;0,0,D20+D21+D27+D26+D25)</f>
        <v>23874.903474903476</v>
      </c>
      <c r="E41" s="57">
        <f t="shared" ref="E41:G41" si="7">IF((E20+E21+E27+E26+E25)&lt;0,0,E20+E21+E27+E26+E25)</f>
        <v>490525.09652509651</v>
      </c>
      <c r="F41" s="57">
        <f t="shared" si="7"/>
        <v>0</v>
      </c>
      <c r="G41" s="61">
        <f t="shared" si="7"/>
        <v>514400</v>
      </c>
    </row>
    <row r="42" spans="1:7" x14ac:dyDescent="0.25">
      <c r="A42" s="62" t="s">
        <v>27</v>
      </c>
      <c r="B42" s="59" t="s">
        <v>26</v>
      </c>
      <c r="C42" s="60">
        <v>0.01</v>
      </c>
      <c r="D42" s="57">
        <f>$C42*D18</f>
        <v>2910</v>
      </c>
      <c r="E42" s="57">
        <f>$C42*E18</f>
        <v>500680</v>
      </c>
      <c r="F42" s="57">
        <f>$C42*F18</f>
        <v>0</v>
      </c>
      <c r="G42" s="61">
        <f>$C42*G18</f>
        <v>503600</v>
      </c>
    </row>
    <row r="43" spans="1:7" x14ac:dyDescent="0.25">
      <c r="A43" s="62" t="s">
        <v>29</v>
      </c>
      <c r="B43" s="63" t="s">
        <v>28</v>
      </c>
      <c r="C43" s="64"/>
      <c r="D43" s="65">
        <f>IF(D42&gt;D41,D42-D41,0)</f>
        <v>0</v>
      </c>
      <c r="E43" s="65">
        <f>IF(E42&gt;E41,E42-E41,0)</f>
        <v>10154.903474903491</v>
      </c>
      <c r="F43" s="66">
        <f>IF(F42&gt;F41,F42-F41,0)</f>
        <v>0</v>
      </c>
      <c r="G43" s="66">
        <f>IF(G42&gt;G41,G42-G41,0)</f>
        <v>0</v>
      </c>
    </row>
    <row r="44" spans="1:7" x14ac:dyDescent="0.25">
      <c r="A44" s="2"/>
      <c r="B44" s="67"/>
      <c r="C44" s="56"/>
      <c r="D44" s="36"/>
      <c r="E44" s="36"/>
      <c r="F44" s="68"/>
      <c r="G44" s="68"/>
    </row>
    <row r="45" spans="1:7" x14ac:dyDescent="0.25">
      <c r="A45" s="2"/>
      <c r="B45" s="69" t="s">
        <v>53</v>
      </c>
      <c r="C45" s="70"/>
      <c r="D45" s="71">
        <f>IF((D23+D29+D34+D43)&lt;D42,D42,(D23+D29+D34+D43))</f>
        <v>23874.903474903476</v>
      </c>
      <c r="E45" s="71">
        <f t="shared" ref="E45:G45" si="8">IF((E23+E29+E34+E43)&lt;E42,E42,(E23+E29+E34+E43))</f>
        <v>600680</v>
      </c>
      <c r="F45" s="72">
        <f t="shared" si="8"/>
        <v>0</v>
      </c>
      <c r="G45" s="73">
        <f t="shared" si="8"/>
        <v>614400</v>
      </c>
    </row>
    <row r="46" spans="1:7" x14ac:dyDescent="0.25">
      <c r="A46" s="74" t="s">
        <v>38</v>
      </c>
      <c r="B46" s="74" t="s">
        <v>30</v>
      </c>
      <c r="C46" s="75">
        <v>0.6</v>
      </c>
      <c r="D46" s="76">
        <f>IF(D45*$C46&lt;0,0,D45*$C46)</f>
        <v>14324.942084942086</v>
      </c>
      <c r="E46" s="76">
        <f>IF(E45*$C46&lt;0,0,E45*$C46)</f>
        <v>360408</v>
      </c>
      <c r="F46" s="77">
        <f>IF(F45*$C46&lt;0,0,F45*$C46)</f>
        <v>0</v>
      </c>
      <c r="G46" s="77">
        <f>IF(G45*$C46&lt;0,0,G45*$C46)</f>
        <v>368640</v>
      </c>
    </row>
    <row r="47" spans="1:7" x14ac:dyDescent="0.25">
      <c r="A47" s="2"/>
      <c r="B47" s="67"/>
      <c r="C47" s="56"/>
      <c r="D47" s="57"/>
      <c r="E47" s="78"/>
      <c r="F47" s="58"/>
      <c r="G47" s="58"/>
    </row>
    <row r="48" spans="1:7" ht="15.75" x14ac:dyDescent="0.25">
      <c r="A48" s="1"/>
      <c r="B48" s="79" t="s">
        <v>31</v>
      </c>
      <c r="C48" s="10"/>
      <c r="D48" s="80"/>
      <c r="E48" s="81"/>
      <c r="F48" s="82"/>
      <c r="G48" s="83"/>
    </row>
    <row r="49" spans="1:7" x14ac:dyDescent="0.25">
      <c r="A49" s="1"/>
      <c r="B49" s="9" t="s">
        <v>32</v>
      </c>
      <c r="C49" s="10"/>
      <c r="D49" s="16">
        <v>5671</v>
      </c>
      <c r="E49" s="14">
        <v>159442</v>
      </c>
      <c r="F49" s="68"/>
      <c r="G49" s="84">
        <f>SUM(D49:E49)</f>
        <v>165113</v>
      </c>
    </row>
    <row r="50" spans="1:7" x14ac:dyDescent="0.25">
      <c r="A50" s="1"/>
      <c r="B50" s="9" t="s">
        <v>33</v>
      </c>
      <c r="C50" s="10"/>
      <c r="D50" s="16">
        <v>1571</v>
      </c>
      <c r="E50" s="14">
        <v>270369</v>
      </c>
      <c r="F50" s="68"/>
      <c r="G50" s="84">
        <f>SUM(D50:E50)</f>
        <v>271940</v>
      </c>
    </row>
    <row r="51" spans="1:7" x14ac:dyDescent="0.25">
      <c r="A51" s="1"/>
      <c r="B51" s="9"/>
      <c r="C51" s="10"/>
      <c r="D51" s="80"/>
      <c r="E51" s="81"/>
      <c r="F51" s="82"/>
      <c r="G51" s="84"/>
    </row>
    <row r="52" spans="1:7" ht="15.75" x14ac:dyDescent="0.25">
      <c r="A52" s="1"/>
      <c r="B52" s="79" t="s">
        <v>34</v>
      </c>
      <c r="C52" s="85"/>
      <c r="D52" s="80"/>
      <c r="E52" s="86"/>
      <c r="F52" s="87"/>
      <c r="G52" s="83"/>
    </row>
    <row r="53" spans="1:7" x14ac:dyDescent="0.25">
      <c r="A53" s="1"/>
      <c r="B53" s="9" t="s">
        <v>35</v>
      </c>
      <c r="C53" s="85"/>
      <c r="D53" s="80"/>
      <c r="E53" s="86"/>
      <c r="F53" s="88"/>
      <c r="G53" s="84">
        <f>F53</f>
        <v>0</v>
      </c>
    </row>
    <row r="54" spans="1:7" x14ac:dyDescent="0.25">
      <c r="A54" s="1"/>
      <c r="B54" s="9" t="s">
        <v>36</v>
      </c>
      <c r="C54" s="85"/>
      <c r="D54" s="80"/>
      <c r="E54" s="86"/>
      <c r="F54" s="88"/>
      <c r="G54" s="84">
        <f>F54</f>
        <v>0</v>
      </c>
    </row>
    <row r="55" spans="1:7" x14ac:dyDescent="0.25">
      <c r="A55" s="1"/>
      <c r="B55" s="59"/>
      <c r="C55" s="10"/>
      <c r="D55" s="80"/>
      <c r="E55" s="81"/>
      <c r="F55" s="82"/>
      <c r="G55" s="68"/>
    </row>
    <row r="56" spans="1:7" ht="15.75" x14ac:dyDescent="0.25">
      <c r="A56" s="2"/>
      <c r="B56" s="89" t="s">
        <v>37</v>
      </c>
      <c r="C56" s="85"/>
      <c r="D56" s="90"/>
      <c r="E56" s="91"/>
      <c r="F56" s="92"/>
      <c r="G56" s="93">
        <f>D56</f>
        <v>0</v>
      </c>
    </row>
    <row r="57" spans="1:7" x14ac:dyDescent="0.25">
      <c r="A57" s="1"/>
      <c r="B57" s="59"/>
      <c r="C57" s="10"/>
      <c r="D57" s="80"/>
      <c r="E57" s="81"/>
      <c r="F57" s="82"/>
      <c r="G57" s="68"/>
    </row>
    <row r="58" spans="1:7" x14ac:dyDescent="0.25">
      <c r="A58" s="39" t="s">
        <v>52</v>
      </c>
      <c r="B58" s="40" t="s">
        <v>39</v>
      </c>
      <c r="C58" s="41"/>
      <c r="D58" s="19">
        <f>SUM(D48:D56)</f>
        <v>7242</v>
      </c>
      <c r="E58" s="19">
        <f>SUM(E49:E56)</f>
        <v>429811</v>
      </c>
      <c r="F58" s="94">
        <f>SUM(F49:F56)</f>
        <v>0</v>
      </c>
      <c r="G58" s="94">
        <f>SUM(G49:G56)</f>
        <v>437053</v>
      </c>
    </row>
    <row r="59" spans="1:7" x14ac:dyDescent="0.25">
      <c r="A59" s="2"/>
      <c r="B59" s="89"/>
      <c r="C59" s="95"/>
      <c r="D59" s="91"/>
      <c r="E59" s="91"/>
      <c r="F59" s="96"/>
      <c r="G59" s="96"/>
    </row>
    <row r="60" spans="1:7" ht="15.75" thickBot="1" x14ac:dyDescent="0.3">
      <c r="A60" s="1"/>
      <c r="B60" s="40" t="s">
        <v>40</v>
      </c>
      <c r="C60" s="41"/>
      <c r="D60" s="19">
        <f>D58-D46</f>
        <v>-7082.9420849420858</v>
      </c>
      <c r="E60" s="19">
        <f>E58-E46</f>
        <v>69403</v>
      </c>
      <c r="F60" s="94">
        <f>F58-F46</f>
        <v>0</v>
      </c>
      <c r="G60" s="94">
        <f>G58-G46</f>
        <v>68413</v>
      </c>
    </row>
    <row r="61" spans="1:7" x14ac:dyDescent="0.25">
      <c r="A61" s="1"/>
      <c r="B61" s="38"/>
      <c r="C61" s="12"/>
      <c r="D61" s="97"/>
      <c r="E61" s="97"/>
      <c r="F61" s="97"/>
      <c r="G61" s="98"/>
    </row>
    <row r="62" spans="1:7" ht="15.75" x14ac:dyDescent="0.25">
      <c r="A62" s="1"/>
      <c r="B62" s="38" t="s">
        <v>54</v>
      </c>
      <c r="C62" s="12"/>
      <c r="D62" s="99" t="str">
        <f>IF(D58&gt;D46,"SI","NO")</f>
        <v>NO</v>
      </c>
      <c r="E62" s="100"/>
      <c r="F62" s="100"/>
      <c r="G62" s="100" t="str">
        <f>IF(G58&gt;G46,"SI","NO")</f>
        <v>SI</v>
      </c>
    </row>
    <row r="63" spans="1:7" x14ac:dyDescent="0.25">
      <c r="A63" s="1"/>
      <c r="B63" s="9"/>
      <c r="C63" s="10"/>
      <c r="D63" s="101"/>
      <c r="E63" s="86"/>
      <c r="F63" s="86"/>
      <c r="G63" s="86"/>
    </row>
    <row r="64" spans="1:7" ht="15.75" x14ac:dyDescent="0.25">
      <c r="A64" s="1"/>
      <c r="B64" s="102" t="s">
        <v>41</v>
      </c>
      <c r="C64" s="103"/>
      <c r="D64" s="104">
        <f>IF(AND(D58&gt;D46,G58&gt;G46),MIN(D58-D46,G58-G46),0)</f>
        <v>0</v>
      </c>
      <c r="E64" s="80"/>
      <c r="F64" s="80"/>
      <c r="G64" s="80"/>
    </row>
    <row r="65" spans="1:7" x14ac:dyDescent="0.25">
      <c r="A65" s="1"/>
      <c r="B65" s="105" t="s">
        <v>42</v>
      </c>
      <c r="C65" s="26"/>
      <c r="D65" s="106"/>
      <c r="E65" s="107"/>
      <c r="F65" s="107"/>
      <c r="G65" s="107"/>
    </row>
    <row r="66" spans="1:7" x14ac:dyDescent="0.25">
      <c r="A66" s="1"/>
      <c r="B66" s="108" t="s">
        <v>51</v>
      </c>
      <c r="C66" s="26"/>
      <c r="D66" s="109">
        <f>D$64/((1+C67)*100)*100</f>
        <v>0</v>
      </c>
      <c r="E66" s="80"/>
      <c r="F66" s="80"/>
      <c r="G66" s="80"/>
    </row>
    <row r="67" spans="1:7" x14ac:dyDescent="0.25">
      <c r="A67" s="1"/>
      <c r="B67" s="108" t="s">
        <v>43</v>
      </c>
      <c r="C67" s="110">
        <v>0.8</v>
      </c>
      <c r="D67" s="109">
        <f>C67*D66</f>
        <v>0</v>
      </c>
      <c r="E67" s="80"/>
      <c r="F67" s="80"/>
      <c r="G67" s="80"/>
    </row>
    <row r="68" spans="1:7" x14ac:dyDescent="0.25">
      <c r="A68" s="1"/>
      <c r="B68" s="105"/>
      <c r="C68" s="26"/>
      <c r="D68" s="111"/>
      <c r="E68" s="101"/>
      <c r="F68" s="101"/>
      <c r="G68" s="101"/>
    </row>
    <row r="69" spans="1:7" x14ac:dyDescent="0.25">
      <c r="A69" s="1"/>
      <c r="B69" s="112" t="s">
        <v>44</v>
      </c>
      <c r="C69" s="113"/>
      <c r="D69" s="114">
        <f>D64/D50</f>
        <v>0</v>
      </c>
      <c r="E69" s="115"/>
      <c r="F69" s="115"/>
      <c r="G69" s="115"/>
    </row>
    <row r="70" spans="1:7" x14ac:dyDescent="0.25">
      <c r="A70" s="1"/>
      <c r="B70" s="9"/>
      <c r="C70" s="10"/>
      <c r="D70" s="86"/>
      <c r="E70" s="86"/>
      <c r="F70" s="86"/>
      <c r="G70" s="86"/>
    </row>
    <row r="71" spans="1:7" x14ac:dyDescent="0.25">
      <c r="A71" s="1"/>
      <c r="B71" s="9"/>
      <c r="C71" s="10"/>
      <c r="D71" s="86"/>
      <c r="E71" s="86"/>
      <c r="F71" s="86"/>
      <c r="G71" s="86"/>
    </row>
    <row r="72" spans="1:7" ht="119.25" customHeight="1" x14ac:dyDescent="0.25">
      <c r="A72" s="1"/>
      <c r="B72" s="132" t="s">
        <v>45</v>
      </c>
      <c r="C72" s="133"/>
      <c r="D72" s="133"/>
      <c r="E72" s="133"/>
      <c r="F72" s="133"/>
      <c r="G72" s="133"/>
    </row>
  </sheetData>
  <sheetProtection selectLockedCells="1" selectUnlockedCells="1"/>
  <mergeCells count="4">
    <mergeCell ref="B3:G3"/>
    <mergeCell ref="B38:G38"/>
    <mergeCell ref="B72:G72"/>
    <mergeCell ref="B1:G1"/>
  </mergeCells>
  <conditionalFormatting sqref="G62">
    <cfRule type="cellIs" dxfId="14" priority="4" operator="equal">
      <formula>"SI"</formula>
    </cfRule>
  </conditionalFormatting>
  <conditionalFormatting sqref="D62:G62">
    <cfRule type="cellIs" dxfId="13" priority="2" operator="equal">
      <formula>"SI"</formula>
    </cfRule>
    <cfRule type="cellIs" dxfId="12" priority="3" operator="equal">
      <formula>"NO"</formula>
    </cfRule>
  </conditionalFormatting>
  <conditionalFormatting sqref="D6:D8">
    <cfRule type="cellIs" priority="1" operator="greaterThanOrEqual">
      <formula>0</formula>
    </cfRule>
  </conditionalFormatting>
  <pageMargins left="0.7" right="0.7" top="0.75" bottom="0.75" header="0.3" footer="0.3"/>
  <pageSetup paperSize="9" scale="70" orientation="portrait" r:id="rId1"/>
  <rowBreaks count="1" manualBreakCount="1">
    <brk id="7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/>
  <dimension ref="A1:H72"/>
  <sheetViews>
    <sheetView zoomScaleNormal="100" workbookViewId="0">
      <selection activeCell="P34" sqref="P34"/>
    </sheetView>
  </sheetViews>
  <sheetFormatPr defaultRowHeight="15" x14ac:dyDescent="0.25"/>
  <cols>
    <col min="1" max="1" width="3.85546875" bestFit="1" customWidth="1"/>
    <col min="2" max="2" width="46.7109375" customWidth="1"/>
    <col min="3" max="3" width="4.85546875" customWidth="1"/>
    <col min="4" max="7" width="13.7109375" customWidth="1"/>
  </cols>
  <sheetData>
    <row r="1" spans="1:8" ht="15.75" x14ac:dyDescent="0.25">
      <c r="A1" s="1"/>
      <c r="B1" s="135" t="s">
        <v>67</v>
      </c>
      <c r="C1" s="135"/>
      <c r="D1" s="135"/>
      <c r="E1" s="135"/>
      <c r="F1" s="135"/>
      <c r="G1" s="135"/>
    </row>
    <row r="2" spans="1:8" x14ac:dyDescent="0.25">
      <c r="A2" s="2"/>
      <c r="B2" s="3"/>
      <c r="C2" s="2"/>
      <c r="D2" s="4"/>
      <c r="E2" s="4"/>
      <c r="F2" s="4"/>
      <c r="G2" s="4"/>
    </row>
    <row r="3" spans="1:8" ht="15.75" thickBot="1" x14ac:dyDescent="0.3">
      <c r="A3" s="1"/>
      <c r="B3" s="131" t="s">
        <v>0</v>
      </c>
      <c r="C3" s="131"/>
      <c r="D3" s="131"/>
      <c r="E3" s="131"/>
      <c r="F3" s="131"/>
      <c r="G3" s="131"/>
    </row>
    <row r="4" spans="1:8" x14ac:dyDescent="0.25">
      <c r="A4" s="1"/>
      <c r="B4" s="5"/>
      <c r="C4" s="6"/>
      <c r="D4" s="7" t="s">
        <v>1</v>
      </c>
      <c r="E4" s="7" t="s">
        <v>2</v>
      </c>
      <c r="F4" s="7" t="s">
        <v>3</v>
      </c>
      <c r="G4" s="8" t="s">
        <v>4</v>
      </c>
    </row>
    <row r="5" spans="1:8" x14ac:dyDescent="0.25">
      <c r="A5" s="1"/>
      <c r="B5" s="9"/>
      <c r="C5" s="10"/>
      <c r="D5" s="11"/>
      <c r="E5" s="12"/>
      <c r="F5" s="12"/>
      <c r="G5" s="13"/>
    </row>
    <row r="6" spans="1:8" x14ac:dyDescent="0.25">
      <c r="A6" s="1"/>
      <c r="B6" s="9" t="s">
        <v>5</v>
      </c>
      <c r="C6" s="10"/>
      <c r="D6" s="14"/>
      <c r="E6" s="14">
        <v>50000000</v>
      </c>
      <c r="F6" s="14"/>
      <c r="G6" s="15">
        <f>D6+E6+F6</f>
        <v>50000000</v>
      </c>
    </row>
    <row r="7" spans="1:8" x14ac:dyDescent="0.25">
      <c r="A7" s="1"/>
      <c r="B7" s="116" t="s">
        <v>46</v>
      </c>
      <c r="C7" s="117"/>
      <c r="D7" s="118">
        <v>2000000</v>
      </c>
      <c r="E7" s="118">
        <v>10000000</v>
      </c>
      <c r="F7" s="118"/>
      <c r="G7" s="15"/>
    </row>
    <row r="8" spans="1:8" x14ac:dyDescent="0.25">
      <c r="A8" s="1"/>
      <c r="B8" s="116" t="s">
        <v>47</v>
      </c>
      <c r="C8" s="117"/>
      <c r="D8" s="118">
        <v>100</v>
      </c>
      <c r="E8" s="118">
        <v>100</v>
      </c>
      <c r="F8" s="118"/>
      <c r="G8" s="15"/>
    </row>
    <row r="9" spans="1:8" x14ac:dyDescent="0.25">
      <c r="A9" s="1"/>
      <c r="B9" s="9" t="s">
        <v>48</v>
      </c>
      <c r="C9" s="10"/>
      <c r="D9" s="130">
        <f>D7*D8/100</f>
        <v>2000000</v>
      </c>
      <c r="E9" s="130">
        <f>E7*E8/100</f>
        <v>10000000</v>
      </c>
      <c r="F9" s="130">
        <f>F7*F8/100</f>
        <v>0</v>
      </c>
      <c r="G9" s="15">
        <f>D9+E9+F9</f>
        <v>12000000</v>
      </c>
    </row>
    <row r="10" spans="1:8" x14ac:dyDescent="0.25">
      <c r="A10" s="1"/>
      <c r="B10" s="9" t="s">
        <v>6</v>
      </c>
      <c r="C10" s="10"/>
      <c r="D10" s="16"/>
      <c r="E10" s="14"/>
      <c r="F10" s="14"/>
      <c r="G10" s="15">
        <f>D10+E10+F10</f>
        <v>0</v>
      </c>
    </row>
    <row r="11" spans="1:8" x14ac:dyDescent="0.25">
      <c r="A11" s="1"/>
      <c r="B11" s="17" t="s">
        <v>7</v>
      </c>
      <c r="C11" s="18"/>
      <c r="D11" s="19">
        <f>D6+D9+D10</f>
        <v>2000000</v>
      </c>
      <c r="E11" s="19">
        <f t="shared" ref="E11:G11" si="0">E6+E9+E10</f>
        <v>60000000</v>
      </c>
      <c r="F11" s="19">
        <f t="shared" si="0"/>
        <v>0</v>
      </c>
      <c r="G11" s="20">
        <f t="shared" si="0"/>
        <v>62000000</v>
      </c>
    </row>
    <row r="12" spans="1:8" x14ac:dyDescent="0.25">
      <c r="A12" s="21"/>
      <c r="B12" s="22" t="s">
        <v>8</v>
      </c>
      <c r="C12" s="21"/>
      <c r="D12" s="23">
        <f>D11/$G11</f>
        <v>3.2258064516129031E-2</v>
      </c>
      <c r="E12" s="23">
        <f>E11/$G11</f>
        <v>0.967741935483871</v>
      </c>
      <c r="F12" s="23">
        <f>F11/$G11</f>
        <v>0</v>
      </c>
      <c r="G12" s="24">
        <f>G11/$G11</f>
        <v>1</v>
      </c>
    </row>
    <row r="13" spans="1:8" x14ac:dyDescent="0.25">
      <c r="A13" s="1"/>
      <c r="B13" s="25"/>
      <c r="C13" s="26"/>
      <c r="D13" s="27"/>
      <c r="E13" s="27"/>
      <c r="F13" s="27"/>
      <c r="G13" s="28"/>
    </row>
    <row r="14" spans="1:8" x14ac:dyDescent="0.25">
      <c r="A14" s="1"/>
      <c r="B14" s="17" t="s">
        <v>9</v>
      </c>
      <c r="C14" s="17"/>
      <c r="D14" s="19">
        <f>D12*$G14</f>
        <v>-516129.03225806449</v>
      </c>
      <c r="E14" s="19">
        <f>$G14*E12</f>
        <v>-15483870.967741936</v>
      </c>
      <c r="F14" s="19">
        <f>$G14*F12</f>
        <v>0</v>
      </c>
      <c r="G14" s="119">
        <v>-16000000</v>
      </c>
    </row>
    <row r="15" spans="1:8" s="125" customFormat="1" x14ac:dyDescent="0.25">
      <c r="A15" s="2"/>
      <c r="B15" s="120" t="s">
        <v>49</v>
      </c>
      <c r="C15" s="121"/>
      <c r="D15" s="122">
        <f>(D9-D7)*-1</f>
        <v>0</v>
      </c>
      <c r="E15" s="122">
        <f t="shared" ref="E15:F15" si="1">(E9-E7)*-1</f>
        <v>0</v>
      </c>
      <c r="F15" s="122">
        <f t="shared" si="1"/>
        <v>0</v>
      </c>
      <c r="G15" s="123">
        <f>SUM(D15:F15)</f>
        <v>0</v>
      </c>
      <c r="H15" s="124"/>
    </row>
    <row r="16" spans="1:8" s="125" customFormat="1" x14ac:dyDescent="0.25">
      <c r="A16" s="2"/>
      <c r="B16" s="120" t="s">
        <v>50</v>
      </c>
      <c r="C16" s="121"/>
      <c r="D16" s="122">
        <f>D12*$G$16</f>
        <v>0</v>
      </c>
      <c r="E16" s="122">
        <f t="shared" ref="E16:F16" si="2">E12*$G$16</f>
        <v>0</v>
      </c>
      <c r="F16" s="122">
        <f t="shared" si="2"/>
        <v>0</v>
      </c>
      <c r="G16" s="129"/>
      <c r="H16" s="126"/>
    </row>
    <row r="17" spans="1:8" x14ac:dyDescent="0.25">
      <c r="A17" s="1"/>
      <c r="B17" s="29"/>
      <c r="C17" s="30"/>
      <c r="D17" s="27"/>
      <c r="E17" s="27"/>
      <c r="F17" s="27"/>
      <c r="G17" s="28"/>
    </row>
    <row r="18" spans="1:8" x14ac:dyDescent="0.25">
      <c r="A18" s="1"/>
      <c r="B18" s="17" t="s">
        <v>10</v>
      </c>
      <c r="C18" s="18"/>
      <c r="D18" s="19">
        <f>FLOOR(D11+D14+D15+D16,1000)</f>
        <v>1483000</v>
      </c>
      <c r="E18" s="19">
        <f t="shared" ref="E18:G18" si="3">FLOOR(E11+E14+E15+E16,1000)</f>
        <v>44516000</v>
      </c>
      <c r="F18" s="94">
        <f t="shared" si="3"/>
        <v>0</v>
      </c>
      <c r="G18" s="19">
        <f t="shared" si="3"/>
        <v>46000000</v>
      </c>
      <c r="H18" s="127"/>
    </row>
    <row r="19" spans="1:8" x14ac:dyDescent="0.25">
      <c r="A19" s="1"/>
      <c r="B19" s="9"/>
      <c r="C19" s="10"/>
      <c r="D19" s="11"/>
      <c r="E19" s="12"/>
      <c r="F19" s="12"/>
      <c r="G19" s="13"/>
    </row>
    <row r="20" spans="1:8" x14ac:dyDescent="0.25">
      <c r="A20" s="1"/>
      <c r="B20" s="31" t="s">
        <v>11</v>
      </c>
      <c r="C20" s="30"/>
      <c r="D20" s="16"/>
      <c r="E20" s="14">
        <v>500000</v>
      </c>
      <c r="F20" s="14"/>
      <c r="G20" s="32">
        <f>D20+E20+F20</f>
        <v>500000</v>
      </c>
    </row>
    <row r="21" spans="1:8" x14ac:dyDescent="0.25">
      <c r="A21" s="1"/>
      <c r="B21" s="31" t="s">
        <v>12</v>
      </c>
      <c r="C21" s="30"/>
      <c r="D21" s="16">
        <v>300000</v>
      </c>
      <c r="E21" s="14">
        <v>600000</v>
      </c>
      <c r="F21" s="14"/>
      <c r="G21" s="32">
        <f>D21+E21+F21</f>
        <v>900000</v>
      </c>
    </row>
    <row r="22" spans="1:8" x14ac:dyDescent="0.25">
      <c r="A22" s="1"/>
      <c r="B22" s="29" t="s">
        <v>13</v>
      </c>
      <c r="C22" s="10"/>
      <c r="D22" s="16"/>
      <c r="E22" s="14">
        <v>100000</v>
      </c>
      <c r="F22" s="14"/>
      <c r="G22" s="32">
        <f>D22+E22+F22</f>
        <v>100000</v>
      </c>
    </row>
    <row r="23" spans="1:8" x14ac:dyDescent="0.25">
      <c r="A23" s="1"/>
      <c r="B23" s="17" t="s">
        <v>14</v>
      </c>
      <c r="C23" s="18"/>
      <c r="D23" s="19">
        <f>D21+D20+D22</f>
        <v>300000</v>
      </c>
      <c r="E23" s="19">
        <f>E21+E20+E22</f>
        <v>1200000</v>
      </c>
      <c r="F23" s="19">
        <f>F21+F20+F22</f>
        <v>0</v>
      </c>
      <c r="G23" s="20">
        <f>G21+G20+G22</f>
        <v>1500000</v>
      </c>
    </row>
    <row r="24" spans="1:8" x14ac:dyDescent="0.25">
      <c r="A24" s="1"/>
      <c r="B24" s="33"/>
      <c r="C24" s="10"/>
      <c r="D24" s="27"/>
      <c r="E24" s="34"/>
      <c r="F24" s="34"/>
      <c r="G24" s="35"/>
    </row>
    <row r="25" spans="1:8" x14ac:dyDescent="0.25">
      <c r="A25" s="1"/>
      <c r="B25" s="31" t="s">
        <v>15</v>
      </c>
      <c r="C25" s="30"/>
      <c r="D25" s="128"/>
      <c r="E25" s="14"/>
      <c r="F25" s="14"/>
      <c r="G25" s="32">
        <f>D25+E25+F25</f>
        <v>0</v>
      </c>
    </row>
    <row r="26" spans="1:8" x14ac:dyDescent="0.25">
      <c r="A26" s="1"/>
      <c r="B26" s="31" t="s">
        <v>16</v>
      </c>
      <c r="C26" s="30"/>
      <c r="D26" s="16">
        <v>-220000</v>
      </c>
      <c r="E26" s="14">
        <v>-120000</v>
      </c>
      <c r="F26" s="14"/>
      <c r="G26" s="32">
        <f>D26+E26+F26</f>
        <v>-340000</v>
      </c>
    </row>
    <row r="27" spans="1:8" x14ac:dyDescent="0.25">
      <c r="A27" s="1"/>
      <c r="B27" s="31" t="s">
        <v>17</v>
      </c>
      <c r="C27" s="30"/>
      <c r="D27" s="36">
        <f>$G$27*D12</f>
        <v>-7741.9354838709678</v>
      </c>
      <c r="E27" s="36">
        <f>$G$27*E12</f>
        <v>-232258.06451612903</v>
      </c>
      <c r="F27" s="36">
        <f>$G$27*F12</f>
        <v>0</v>
      </c>
      <c r="G27" s="37">
        <v>-240000</v>
      </c>
    </row>
    <row r="28" spans="1:8" x14ac:dyDescent="0.25">
      <c r="A28" s="1"/>
      <c r="B28" s="29" t="s">
        <v>18</v>
      </c>
      <c r="C28" s="10"/>
      <c r="D28" s="128">
        <v>-1000000</v>
      </c>
      <c r="E28" s="14"/>
      <c r="F28" s="14"/>
      <c r="G28" s="32">
        <f>D28+E28+F28</f>
        <v>-1000000</v>
      </c>
    </row>
    <row r="29" spans="1:8" x14ac:dyDescent="0.25">
      <c r="A29" s="1"/>
      <c r="B29" s="17" t="s">
        <v>19</v>
      </c>
      <c r="C29" s="18"/>
      <c r="D29" s="19">
        <f>SUM(D25:D28)</f>
        <v>-1227741.935483871</v>
      </c>
      <c r="E29" s="19">
        <f t="shared" ref="E29:G29" si="4">SUM(E25:E28)</f>
        <v>-352258.06451612903</v>
      </c>
      <c r="F29" s="19">
        <f t="shared" si="4"/>
        <v>0</v>
      </c>
      <c r="G29" s="20">
        <f t="shared" si="4"/>
        <v>-1580000</v>
      </c>
    </row>
    <row r="30" spans="1:8" x14ac:dyDescent="0.25">
      <c r="A30" s="1"/>
      <c r="B30" s="38"/>
      <c r="C30" s="10"/>
      <c r="D30" s="27"/>
      <c r="E30" s="34"/>
      <c r="F30" s="34"/>
      <c r="G30" s="35"/>
    </row>
    <row r="31" spans="1:8" x14ac:dyDescent="0.25">
      <c r="A31" s="39"/>
      <c r="B31" s="40" t="s">
        <v>20</v>
      </c>
      <c r="C31" s="41"/>
      <c r="D31" s="19">
        <f>FLOOR(D23+D29,100)</f>
        <v>-927800</v>
      </c>
      <c r="E31" s="19">
        <f t="shared" ref="E31:G31" si="5">FLOOR(E23+E29,100)</f>
        <v>847700</v>
      </c>
      <c r="F31" s="19">
        <f t="shared" si="5"/>
        <v>0</v>
      </c>
      <c r="G31" s="20">
        <f t="shared" si="5"/>
        <v>-80000</v>
      </c>
      <c r="H31" s="127"/>
    </row>
    <row r="32" spans="1:8" x14ac:dyDescent="0.25">
      <c r="A32" s="21"/>
      <c r="B32" s="42" t="s">
        <v>8</v>
      </c>
      <c r="C32" s="21"/>
      <c r="D32" s="43">
        <f>IF(D31&lt;=0,0,IF(D31&gt;G31,1,D31/G31))</f>
        <v>0</v>
      </c>
      <c r="E32" s="43">
        <f>IF(E31&lt;=0,0,IF(E31&gt;G31,1,E31/G31))</f>
        <v>1</v>
      </c>
      <c r="F32" s="43">
        <f>IF(F31&lt;=0,0,IF(F31&gt;G31,1,F31/G31))</f>
        <v>0</v>
      </c>
      <c r="G32" s="44">
        <f>G31/$G31</f>
        <v>1</v>
      </c>
    </row>
    <row r="33" spans="1:7" x14ac:dyDescent="0.25">
      <c r="A33" s="1"/>
      <c r="B33" s="38"/>
      <c r="C33" s="10"/>
      <c r="D33" s="27"/>
      <c r="E33" s="34"/>
      <c r="F33" s="34"/>
      <c r="G33" s="35"/>
    </row>
    <row r="34" spans="1:7" x14ac:dyDescent="0.25">
      <c r="A34" s="45"/>
      <c r="B34" s="9" t="s">
        <v>21</v>
      </c>
      <c r="C34" s="10"/>
      <c r="D34" s="36">
        <f>G34*D32</f>
        <v>0</v>
      </c>
      <c r="E34" s="36">
        <f>G34*E32</f>
        <v>0</v>
      </c>
      <c r="F34" s="36">
        <f>G34*F32</f>
        <v>0</v>
      </c>
      <c r="G34" s="46"/>
    </row>
    <row r="35" spans="1:7" ht="15.75" thickBot="1" x14ac:dyDescent="0.3">
      <c r="A35" s="39" t="s">
        <v>22</v>
      </c>
      <c r="B35" s="17" t="s">
        <v>23</v>
      </c>
      <c r="C35" s="18"/>
      <c r="D35" s="19">
        <f>D31+D34</f>
        <v>-927800</v>
      </c>
      <c r="E35" s="19">
        <f t="shared" ref="E35:F35" si="6">E31+E34</f>
        <v>847700</v>
      </c>
      <c r="F35" s="19">
        <f t="shared" si="6"/>
        <v>0</v>
      </c>
      <c r="G35" s="47">
        <f>G31+G34</f>
        <v>-80000</v>
      </c>
    </row>
    <row r="36" spans="1:7" x14ac:dyDescent="0.25">
      <c r="A36" s="1"/>
      <c r="B36" s="25"/>
      <c r="C36" s="26"/>
      <c r="D36" s="48"/>
      <c r="E36" s="48"/>
      <c r="F36" s="48"/>
      <c r="G36" s="48"/>
    </row>
    <row r="37" spans="1:7" x14ac:dyDescent="0.25">
      <c r="A37" s="2"/>
      <c r="B37" s="33"/>
      <c r="C37" s="30"/>
      <c r="D37" s="48"/>
      <c r="E37" s="49"/>
      <c r="F37" s="48"/>
      <c r="G37" s="48"/>
    </row>
    <row r="38" spans="1:7" ht="15.75" thickBot="1" x14ac:dyDescent="0.3">
      <c r="A38" s="50"/>
      <c r="B38" s="131" t="s">
        <v>24</v>
      </c>
      <c r="C38" s="131"/>
      <c r="D38" s="131"/>
      <c r="E38" s="131"/>
      <c r="F38" s="131"/>
      <c r="G38" s="131"/>
    </row>
    <row r="39" spans="1:7" x14ac:dyDescent="0.25">
      <c r="A39" s="2"/>
      <c r="B39" s="51"/>
      <c r="C39" s="51"/>
      <c r="D39" s="7" t="s">
        <v>1</v>
      </c>
      <c r="E39" s="7" t="s">
        <v>2</v>
      </c>
      <c r="F39" s="52" t="s">
        <v>3</v>
      </c>
      <c r="G39" s="8" t="s">
        <v>4</v>
      </c>
    </row>
    <row r="40" spans="1:7" x14ac:dyDescent="0.25">
      <c r="A40" s="2"/>
      <c r="B40" s="53"/>
      <c r="C40" s="53"/>
      <c r="D40" s="53"/>
      <c r="E40" s="53"/>
      <c r="F40" s="54"/>
      <c r="G40" s="54"/>
    </row>
    <row r="41" spans="1:7" x14ac:dyDescent="0.25">
      <c r="A41" s="1"/>
      <c r="B41" s="55" t="s">
        <v>25</v>
      </c>
      <c r="C41" s="56"/>
      <c r="D41" s="57">
        <f>IF((D20+D21+D27+D26+D25)&lt;0,0,D20+D21+D27+D26+D25)</f>
        <v>72258.06451612903</v>
      </c>
      <c r="E41" s="57">
        <f t="shared" ref="E41:G41" si="7">IF((E20+E21+E27+E26+E25)&lt;0,0,E20+E21+E27+E26+E25)</f>
        <v>747741.93548387103</v>
      </c>
      <c r="F41" s="57">
        <f t="shared" si="7"/>
        <v>0</v>
      </c>
      <c r="G41" s="61">
        <f t="shared" si="7"/>
        <v>820000</v>
      </c>
    </row>
    <row r="42" spans="1:7" x14ac:dyDescent="0.25">
      <c r="A42" s="62" t="s">
        <v>27</v>
      </c>
      <c r="B42" s="59" t="s">
        <v>26</v>
      </c>
      <c r="C42" s="60">
        <v>0.01</v>
      </c>
      <c r="D42" s="57">
        <f>$C42*D18</f>
        <v>14830</v>
      </c>
      <c r="E42" s="57">
        <f>$C42*E18</f>
        <v>445160</v>
      </c>
      <c r="F42" s="57">
        <f>$C42*F18</f>
        <v>0</v>
      </c>
      <c r="G42" s="61">
        <f>$C42*G18</f>
        <v>460000</v>
      </c>
    </row>
    <row r="43" spans="1:7" x14ac:dyDescent="0.25">
      <c r="A43" s="62" t="s">
        <v>29</v>
      </c>
      <c r="B43" s="63" t="s">
        <v>28</v>
      </c>
      <c r="C43" s="64"/>
      <c r="D43" s="65">
        <f>IF(D42&gt;D41,D42-D41,0)</f>
        <v>0</v>
      </c>
      <c r="E43" s="65">
        <f>IF(E42&gt;E41,E42-E41,0)</f>
        <v>0</v>
      </c>
      <c r="F43" s="66">
        <f>IF(F42&gt;F41,F42-F41,0)</f>
        <v>0</v>
      </c>
      <c r="G43" s="66">
        <f>IF(G42&gt;G41,G42-G41,0)</f>
        <v>0</v>
      </c>
    </row>
    <row r="44" spans="1:7" x14ac:dyDescent="0.25">
      <c r="A44" s="2"/>
      <c r="B44" s="67"/>
      <c r="C44" s="56"/>
      <c r="D44" s="36"/>
      <c r="E44" s="36"/>
      <c r="F44" s="68"/>
      <c r="G44" s="68"/>
    </row>
    <row r="45" spans="1:7" x14ac:dyDescent="0.25">
      <c r="A45" s="2"/>
      <c r="B45" s="69" t="s">
        <v>53</v>
      </c>
      <c r="C45" s="70"/>
      <c r="D45" s="71">
        <f>IF((D23+D29+D34+D43)&lt;D42,D42,(D23+D29+D34+D43))</f>
        <v>14830</v>
      </c>
      <c r="E45" s="71">
        <f t="shared" ref="E45:G45" si="8">IF((E23+E29+E34+E43)&lt;E42,E42,(E23+E29+E34+E43))</f>
        <v>847741.93548387103</v>
      </c>
      <c r="F45" s="72">
        <f t="shared" si="8"/>
        <v>0</v>
      </c>
      <c r="G45" s="73">
        <f t="shared" si="8"/>
        <v>460000</v>
      </c>
    </row>
    <row r="46" spans="1:7" x14ac:dyDescent="0.25">
      <c r="A46" s="74" t="s">
        <v>38</v>
      </c>
      <c r="B46" s="74" t="s">
        <v>30</v>
      </c>
      <c r="C46" s="75">
        <v>0.6</v>
      </c>
      <c r="D46" s="76">
        <f>IF(D45*$C46&lt;0,0,D45*$C46)</f>
        <v>8898</v>
      </c>
      <c r="E46" s="76">
        <f>IF(E45*$C46&lt;0,0,E45*$C46)</f>
        <v>508645.16129032261</v>
      </c>
      <c r="F46" s="77">
        <f>IF(F45*$C46&lt;0,0,F45*$C46)</f>
        <v>0</v>
      </c>
      <c r="G46" s="77">
        <f>IF(G45*$C46&lt;0,0,G45*$C46)</f>
        <v>276000</v>
      </c>
    </row>
    <row r="47" spans="1:7" x14ac:dyDescent="0.25">
      <c r="A47" s="2"/>
      <c r="B47" s="67"/>
      <c r="C47" s="56"/>
      <c r="D47" s="57"/>
      <c r="E47" s="78"/>
      <c r="F47" s="58"/>
      <c r="G47" s="58"/>
    </row>
    <row r="48" spans="1:7" ht="15.75" x14ac:dyDescent="0.25">
      <c r="A48" s="1"/>
      <c r="B48" s="79" t="s">
        <v>31</v>
      </c>
      <c r="C48" s="10"/>
      <c r="D48" s="80"/>
      <c r="E48" s="81"/>
      <c r="F48" s="82"/>
      <c r="G48" s="83"/>
    </row>
    <row r="49" spans="1:7" x14ac:dyDescent="0.25">
      <c r="A49" s="1"/>
      <c r="B49" s="9" t="s">
        <v>32</v>
      </c>
      <c r="C49" s="10"/>
      <c r="D49" s="16">
        <v>11374</v>
      </c>
      <c r="E49" s="14">
        <v>236057</v>
      </c>
      <c r="F49" s="68"/>
      <c r="G49" s="84">
        <f>SUM(D49:E49)</f>
        <v>247431</v>
      </c>
    </row>
    <row r="50" spans="1:7" x14ac:dyDescent="0.25">
      <c r="A50" s="1"/>
      <c r="B50" s="9" t="s">
        <v>33</v>
      </c>
      <c r="C50" s="10"/>
      <c r="D50" s="16">
        <v>41685</v>
      </c>
      <c r="E50" s="14">
        <v>249943</v>
      </c>
      <c r="F50" s="68"/>
      <c r="G50" s="84">
        <f>SUM(D50:E50)</f>
        <v>291628</v>
      </c>
    </row>
    <row r="51" spans="1:7" x14ac:dyDescent="0.25">
      <c r="A51" s="1"/>
      <c r="B51" s="9"/>
      <c r="C51" s="10"/>
      <c r="D51" s="80"/>
      <c r="E51" s="81"/>
      <c r="F51" s="82"/>
      <c r="G51" s="84"/>
    </row>
    <row r="52" spans="1:7" ht="15.75" x14ac:dyDescent="0.25">
      <c r="A52" s="1"/>
      <c r="B52" s="79" t="s">
        <v>34</v>
      </c>
      <c r="C52" s="85"/>
      <c r="D52" s="80"/>
      <c r="E52" s="86"/>
      <c r="F52" s="87"/>
      <c r="G52" s="83"/>
    </row>
    <row r="53" spans="1:7" x14ac:dyDescent="0.25">
      <c r="A53" s="1"/>
      <c r="B53" s="9" t="s">
        <v>35</v>
      </c>
      <c r="C53" s="85"/>
      <c r="D53" s="80"/>
      <c r="E53" s="86"/>
      <c r="F53" s="88"/>
      <c r="G53" s="84">
        <f>F53</f>
        <v>0</v>
      </c>
    </row>
    <row r="54" spans="1:7" x14ac:dyDescent="0.25">
      <c r="A54" s="1"/>
      <c r="B54" s="9" t="s">
        <v>36</v>
      </c>
      <c r="C54" s="85"/>
      <c r="D54" s="80"/>
      <c r="E54" s="86"/>
      <c r="F54" s="88"/>
      <c r="G54" s="84">
        <f>F54</f>
        <v>0</v>
      </c>
    </row>
    <row r="55" spans="1:7" x14ac:dyDescent="0.25">
      <c r="A55" s="1"/>
      <c r="B55" s="59"/>
      <c r="C55" s="10"/>
      <c r="D55" s="80"/>
      <c r="E55" s="81"/>
      <c r="F55" s="82"/>
      <c r="G55" s="68"/>
    </row>
    <row r="56" spans="1:7" ht="15.75" x14ac:dyDescent="0.25">
      <c r="A56" s="2"/>
      <c r="B56" s="89" t="s">
        <v>37</v>
      </c>
      <c r="C56" s="85"/>
      <c r="D56" s="90"/>
      <c r="E56" s="91"/>
      <c r="F56" s="92"/>
      <c r="G56" s="93">
        <f>D56</f>
        <v>0</v>
      </c>
    </row>
    <row r="57" spans="1:7" x14ac:dyDescent="0.25">
      <c r="A57" s="1"/>
      <c r="B57" s="59"/>
      <c r="C57" s="10"/>
      <c r="D57" s="80"/>
      <c r="E57" s="81"/>
      <c r="F57" s="82"/>
      <c r="G57" s="68"/>
    </row>
    <row r="58" spans="1:7" x14ac:dyDescent="0.25">
      <c r="A58" s="39" t="s">
        <v>52</v>
      </c>
      <c r="B58" s="40" t="s">
        <v>39</v>
      </c>
      <c r="C58" s="41"/>
      <c r="D58" s="19">
        <f>SUM(D48:D56)</f>
        <v>53059</v>
      </c>
      <c r="E58" s="19">
        <f>SUM(E49:E56)</f>
        <v>486000</v>
      </c>
      <c r="F58" s="94">
        <f>SUM(F49:F56)</f>
        <v>0</v>
      </c>
      <c r="G58" s="94">
        <f>SUM(G49:G56)</f>
        <v>539059</v>
      </c>
    </row>
    <row r="59" spans="1:7" x14ac:dyDescent="0.25">
      <c r="A59" s="2"/>
      <c r="B59" s="89"/>
      <c r="C59" s="95"/>
      <c r="D59" s="91"/>
      <c r="E59" s="91"/>
      <c r="F59" s="96"/>
      <c r="G59" s="96"/>
    </row>
    <row r="60" spans="1:7" ht="15.75" thickBot="1" x14ac:dyDescent="0.3">
      <c r="A60" s="1"/>
      <c r="B60" s="40" t="s">
        <v>40</v>
      </c>
      <c r="C60" s="41"/>
      <c r="D60" s="19">
        <f>D58-D46</f>
        <v>44161</v>
      </c>
      <c r="E60" s="19">
        <f>E58-E46</f>
        <v>-22645.161290322605</v>
      </c>
      <c r="F60" s="94">
        <f>F58-F46</f>
        <v>0</v>
      </c>
      <c r="G60" s="94">
        <f>G58-G46</f>
        <v>263059</v>
      </c>
    </row>
    <row r="61" spans="1:7" x14ac:dyDescent="0.25">
      <c r="A61" s="1"/>
      <c r="B61" s="38"/>
      <c r="C61" s="12"/>
      <c r="D61" s="97"/>
      <c r="E61" s="97"/>
      <c r="F61" s="97"/>
      <c r="G61" s="98"/>
    </row>
    <row r="62" spans="1:7" ht="15.75" x14ac:dyDescent="0.25">
      <c r="A62" s="1"/>
      <c r="B62" s="38" t="s">
        <v>54</v>
      </c>
      <c r="C62" s="12"/>
      <c r="D62" s="99" t="str">
        <f>IF(D58&gt;D46,"SI","NO")</f>
        <v>SI</v>
      </c>
      <c r="E62" s="100"/>
      <c r="F62" s="100"/>
      <c r="G62" s="100" t="str">
        <f>IF(G58&gt;G46,"SI","NO")</f>
        <v>SI</v>
      </c>
    </row>
    <row r="63" spans="1:7" x14ac:dyDescent="0.25">
      <c r="A63" s="1"/>
      <c r="B63" s="9"/>
      <c r="C63" s="10"/>
      <c r="D63" s="101"/>
      <c r="E63" s="86"/>
      <c r="F63" s="86"/>
      <c r="G63" s="86"/>
    </row>
    <row r="64" spans="1:7" ht="15.75" x14ac:dyDescent="0.25">
      <c r="A64" s="1"/>
      <c r="B64" s="102" t="s">
        <v>41</v>
      </c>
      <c r="C64" s="103"/>
      <c r="D64" s="104">
        <f>IF(AND(D58&gt;D46,G58&gt;G46),MIN(D58-D46,G58-G46),0)</f>
        <v>44161</v>
      </c>
      <c r="E64" s="80"/>
      <c r="F64" s="80"/>
      <c r="G64" s="80"/>
    </row>
    <row r="65" spans="1:7" x14ac:dyDescent="0.25">
      <c r="A65" s="1"/>
      <c r="B65" s="105" t="s">
        <v>42</v>
      </c>
      <c r="C65" s="26"/>
      <c r="D65" s="106"/>
      <c r="E65" s="107"/>
      <c r="F65" s="107"/>
      <c r="G65" s="107"/>
    </row>
    <row r="66" spans="1:7" x14ac:dyDescent="0.25">
      <c r="A66" s="1"/>
      <c r="B66" s="108" t="s">
        <v>51</v>
      </c>
      <c r="C66" s="26"/>
      <c r="D66" s="109">
        <f>D$64/((1+C67)*100)*100</f>
        <v>24533.888888888891</v>
      </c>
      <c r="E66" s="80"/>
      <c r="F66" s="80"/>
      <c r="G66" s="80"/>
    </row>
    <row r="67" spans="1:7" x14ac:dyDescent="0.25">
      <c r="A67" s="1"/>
      <c r="B67" s="108" t="s">
        <v>43</v>
      </c>
      <c r="C67" s="110">
        <v>0.8</v>
      </c>
      <c r="D67" s="109">
        <f>C67*D66</f>
        <v>19627.111111111113</v>
      </c>
      <c r="E67" s="80"/>
      <c r="F67" s="80"/>
      <c r="G67" s="80"/>
    </row>
    <row r="68" spans="1:7" x14ac:dyDescent="0.25">
      <c r="A68" s="1"/>
      <c r="B68" s="105"/>
      <c r="C68" s="26"/>
      <c r="D68" s="111"/>
      <c r="E68" s="101"/>
      <c r="F68" s="101"/>
      <c r="G68" s="101"/>
    </row>
    <row r="69" spans="1:7" x14ac:dyDescent="0.25">
      <c r="A69" s="1"/>
      <c r="B69" s="112" t="s">
        <v>44</v>
      </c>
      <c r="C69" s="113"/>
      <c r="D69" s="114">
        <f>D64/D50</f>
        <v>1.0593978649394267</v>
      </c>
      <c r="E69" s="115"/>
      <c r="F69" s="115"/>
      <c r="G69" s="115"/>
    </row>
    <row r="70" spans="1:7" x14ac:dyDescent="0.25">
      <c r="A70" s="1"/>
      <c r="B70" s="9"/>
      <c r="C70" s="10"/>
      <c r="D70" s="86"/>
      <c r="E70" s="86"/>
      <c r="F70" s="86"/>
      <c r="G70" s="86"/>
    </row>
    <row r="71" spans="1:7" x14ac:dyDescent="0.25">
      <c r="A71" s="1"/>
      <c r="B71" s="9"/>
      <c r="C71" s="10"/>
      <c r="D71" s="86"/>
      <c r="E71" s="86"/>
      <c r="F71" s="86"/>
      <c r="G71" s="86"/>
    </row>
    <row r="72" spans="1:7" ht="119.25" customHeight="1" x14ac:dyDescent="0.25">
      <c r="A72" s="1"/>
      <c r="B72" s="132" t="s">
        <v>45</v>
      </c>
      <c r="C72" s="133"/>
      <c r="D72" s="133"/>
      <c r="E72" s="133"/>
      <c r="F72" s="133"/>
      <c r="G72" s="133"/>
    </row>
  </sheetData>
  <sheetProtection selectLockedCells="1" selectUnlockedCells="1"/>
  <mergeCells count="4">
    <mergeCell ref="B1:G1"/>
    <mergeCell ref="B3:G3"/>
    <mergeCell ref="B38:G38"/>
    <mergeCell ref="B72:G72"/>
  </mergeCells>
  <conditionalFormatting sqref="G62">
    <cfRule type="cellIs" dxfId="5" priority="4" operator="equal">
      <formula>"SI"</formula>
    </cfRule>
  </conditionalFormatting>
  <conditionalFormatting sqref="D62:G62">
    <cfRule type="cellIs" dxfId="4" priority="2" operator="equal">
      <formula>"SI"</formula>
    </cfRule>
    <cfRule type="cellIs" dxfId="3" priority="3" operator="equal">
      <formula>"NO"</formula>
    </cfRule>
  </conditionalFormatting>
  <conditionalFormatting sqref="D6:D8">
    <cfRule type="cellIs" priority="1" operator="greaterThanOrEqual">
      <formula>0</formula>
    </cfRule>
  </conditionalFormatting>
  <pageMargins left="0.7" right="0.7" top="0.75" bottom="0.75" header="0.3" footer="0.3"/>
  <pageSetup paperSize="9" scale="70" orientation="portrait" r:id="rId1"/>
  <rowBreaks count="1" manualBreakCount="1">
    <brk id="7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4"/>
  <dimension ref="A1:H72"/>
  <sheetViews>
    <sheetView zoomScaleNormal="100" workbookViewId="0">
      <selection activeCell="D64" sqref="D64"/>
    </sheetView>
  </sheetViews>
  <sheetFormatPr defaultRowHeight="15" x14ac:dyDescent="0.25"/>
  <cols>
    <col min="1" max="1" width="3.85546875" bestFit="1" customWidth="1"/>
    <col min="2" max="2" width="46.7109375" customWidth="1"/>
    <col min="3" max="3" width="4.85546875" customWidth="1"/>
    <col min="4" max="7" width="13.7109375" customWidth="1"/>
  </cols>
  <sheetData>
    <row r="1" spans="1:8" ht="15.75" x14ac:dyDescent="0.25">
      <c r="A1" s="1"/>
      <c r="B1" s="135" t="s">
        <v>70</v>
      </c>
      <c r="C1" s="135"/>
      <c r="D1" s="135"/>
      <c r="E1" s="135"/>
      <c r="F1" s="135"/>
      <c r="G1" s="135"/>
    </row>
    <row r="2" spans="1:8" x14ac:dyDescent="0.25">
      <c r="A2" s="2"/>
      <c r="B2" s="3"/>
      <c r="C2" s="2"/>
      <c r="D2" s="4"/>
      <c r="E2" s="4"/>
      <c r="F2" s="4"/>
      <c r="G2" s="4"/>
    </row>
    <row r="3" spans="1:8" ht="15.75" thickBot="1" x14ac:dyDescent="0.3">
      <c r="A3" s="1"/>
      <c r="B3" s="131" t="s">
        <v>0</v>
      </c>
      <c r="C3" s="131"/>
      <c r="D3" s="131"/>
      <c r="E3" s="131"/>
      <c r="F3" s="131"/>
      <c r="G3" s="131"/>
    </row>
    <row r="4" spans="1:8" x14ac:dyDescent="0.25">
      <c r="A4" s="1"/>
      <c r="B4" s="5"/>
      <c r="C4" s="6"/>
      <c r="D4" s="7" t="s">
        <v>1</v>
      </c>
      <c r="E4" s="7" t="s">
        <v>2</v>
      </c>
      <c r="F4" s="7" t="s">
        <v>3</v>
      </c>
      <c r="G4" s="8" t="s">
        <v>4</v>
      </c>
    </row>
    <row r="5" spans="1:8" x14ac:dyDescent="0.25">
      <c r="A5" s="1"/>
      <c r="B5" s="9"/>
      <c r="C5" s="10"/>
      <c r="D5" s="11"/>
      <c r="E5" s="12"/>
      <c r="F5" s="12"/>
      <c r="G5" s="13"/>
    </row>
    <row r="6" spans="1:8" x14ac:dyDescent="0.25">
      <c r="A6" s="1"/>
      <c r="B6" s="9" t="s">
        <v>5</v>
      </c>
      <c r="C6" s="10"/>
      <c r="D6" s="14">
        <v>50000000</v>
      </c>
      <c r="E6" s="14"/>
      <c r="F6" s="14"/>
      <c r="G6" s="15">
        <f>D6+E6+F6</f>
        <v>50000000</v>
      </c>
    </row>
    <row r="7" spans="1:8" x14ac:dyDescent="0.25">
      <c r="A7" s="1"/>
      <c r="B7" s="116" t="s">
        <v>46</v>
      </c>
      <c r="C7" s="117"/>
      <c r="D7" s="118">
        <v>3000000</v>
      </c>
      <c r="E7" s="118"/>
      <c r="F7" s="118">
        <v>1500000</v>
      </c>
      <c r="G7" s="15"/>
    </row>
    <row r="8" spans="1:8" x14ac:dyDescent="0.25">
      <c r="A8" s="1"/>
      <c r="B8" s="116" t="s">
        <v>47</v>
      </c>
      <c r="C8" s="117"/>
      <c r="D8" s="118">
        <v>100</v>
      </c>
      <c r="E8" s="118"/>
      <c r="F8" s="118">
        <v>100</v>
      </c>
      <c r="G8" s="15"/>
    </row>
    <row r="9" spans="1:8" x14ac:dyDescent="0.25">
      <c r="A9" s="1"/>
      <c r="B9" s="9" t="s">
        <v>48</v>
      </c>
      <c r="C9" s="10"/>
      <c r="D9" s="130">
        <f>D7*D8/100</f>
        <v>3000000</v>
      </c>
      <c r="E9" s="130">
        <f>E7*E8/100</f>
        <v>0</v>
      </c>
      <c r="F9" s="130">
        <f>F7*F8/100</f>
        <v>1500000</v>
      </c>
      <c r="G9" s="15">
        <f>D9+E9+F9</f>
        <v>4500000</v>
      </c>
    </row>
    <row r="10" spans="1:8" x14ac:dyDescent="0.25">
      <c r="A10" s="1"/>
      <c r="B10" s="9" t="s">
        <v>6</v>
      </c>
      <c r="C10" s="10"/>
      <c r="D10" s="16"/>
      <c r="E10" s="14"/>
      <c r="F10" s="14"/>
      <c r="G10" s="15">
        <f>D10+E10+F10</f>
        <v>0</v>
      </c>
    </row>
    <row r="11" spans="1:8" x14ac:dyDescent="0.25">
      <c r="A11" s="1"/>
      <c r="B11" s="17" t="s">
        <v>7</v>
      </c>
      <c r="C11" s="18"/>
      <c r="D11" s="19">
        <f>D6+D9+D10</f>
        <v>53000000</v>
      </c>
      <c r="E11" s="19">
        <f t="shared" ref="E11:G11" si="0">E6+E9+E10</f>
        <v>0</v>
      </c>
      <c r="F11" s="19">
        <f t="shared" si="0"/>
        <v>1500000</v>
      </c>
      <c r="G11" s="20">
        <f t="shared" si="0"/>
        <v>54500000</v>
      </c>
    </row>
    <row r="12" spans="1:8" x14ac:dyDescent="0.25">
      <c r="A12" s="21"/>
      <c r="B12" s="22" t="s">
        <v>8</v>
      </c>
      <c r="C12" s="21"/>
      <c r="D12" s="23">
        <f>D11/$G11</f>
        <v>0.97247706422018354</v>
      </c>
      <c r="E12" s="23">
        <f>E11/$G11</f>
        <v>0</v>
      </c>
      <c r="F12" s="23">
        <f>F11/$G11</f>
        <v>2.7522935779816515E-2</v>
      </c>
      <c r="G12" s="24">
        <f>G11/$G11</f>
        <v>1</v>
      </c>
    </row>
    <row r="13" spans="1:8" x14ac:dyDescent="0.25">
      <c r="A13" s="1"/>
      <c r="B13" s="25"/>
      <c r="C13" s="26"/>
      <c r="D13" s="27"/>
      <c r="E13" s="27"/>
      <c r="F13" s="27"/>
      <c r="G13" s="28"/>
    </row>
    <row r="14" spans="1:8" x14ac:dyDescent="0.25">
      <c r="A14" s="1"/>
      <c r="B14" s="17" t="s">
        <v>9</v>
      </c>
      <c r="C14" s="17"/>
      <c r="D14" s="19">
        <f>D12*$G14</f>
        <v>-3500917.4311926607</v>
      </c>
      <c r="E14" s="19">
        <f>$G14*E12</f>
        <v>0</v>
      </c>
      <c r="F14" s="19">
        <f>$G14*F12</f>
        <v>-99082.568807339456</v>
      </c>
      <c r="G14" s="119">
        <v>-3600000</v>
      </c>
    </row>
    <row r="15" spans="1:8" s="125" customFormat="1" x14ac:dyDescent="0.25">
      <c r="A15" s="2"/>
      <c r="B15" s="120" t="s">
        <v>49</v>
      </c>
      <c r="C15" s="121"/>
      <c r="D15" s="122">
        <f>(D9-D7)*-1</f>
        <v>0</v>
      </c>
      <c r="E15" s="122">
        <f t="shared" ref="E15:F15" si="1">(E9-E7)*-1</f>
        <v>0</v>
      </c>
      <c r="F15" s="122">
        <f t="shared" si="1"/>
        <v>0</v>
      </c>
      <c r="G15" s="123">
        <f>SUM(D15:F15)</f>
        <v>0</v>
      </c>
      <c r="H15" s="124"/>
    </row>
    <row r="16" spans="1:8" s="125" customFormat="1" x14ac:dyDescent="0.25">
      <c r="A16" s="2"/>
      <c r="B16" s="120" t="s">
        <v>50</v>
      </c>
      <c r="C16" s="121"/>
      <c r="D16" s="122">
        <f>D12*$G$16</f>
        <v>0</v>
      </c>
      <c r="E16" s="122">
        <f t="shared" ref="E16:F16" si="2">E12*$G$16</f>
        <v>0</v>
      </c>
      <c r="F16" s="122">
        <f t="shared" si="2"/>
        <v>0</v>
      </c>
      <c r="G16" s="129"/>
      <c r="H16" s="126"/>
    </row>
    <row r="17" spans="1:8" x14ac:dyDescent="0.25">
      <c r="A17" s="1"/>
      <c r="B17" s="29"/>
      <c r="C17" s="30"/>
      <c r="D17" s="27"/>
      <c r="E17" s="27"/>
      <c r="F17" s="27"/>
      <c r="G17" s="28"/>
    </row>
    <row r="18" spans="1:8" x14ac:dyDescent="0.25">
      <c r="A18" s="1"/>
      <c r="B18" s="17" t="s">
        <v>10</v>
      </c>
      <c r="C18" s="18"/>
      <c r="D18" s="19">
        <f>FLOOR(D11+D14+D15+D16,1000)</f>
        <v>49499000</v>
      </c>
      <c r="E18" s="19">
        <f t="shared" ref="E18:G18" si="3">FLOOR(E11+E14+E15+E16,1000)</f>
        <v>0</v>
      </c>
      <c r="F18" s="94">
        <f t="shared" si="3"/>
        <v>1400000</v>
      </c>
      <c r="G18" s="19">
        <f t="shared" si="3"/>
        <v>50900000</v>
      </c>
      <c r="H18" s="127"/>
    </row>
    <row r="19" spans="1:8" x14ac:dyDescent="0.25">
      <c r="A19" s="1"/>
      <c r="B19" s="9"/>
      <c r="C19" s="10"/>
      <c r="D19" s="11"/>
      <c r="E19" s="12"/>
      <c r="F19" s="12"/>
      <c r="G19" s="13"/>
    </row>
    <row r="20" spans="1:8" x14ac:dyDescent="0.25">
      <c r="A20" s="1"/>
      <c r="B20" s="31" t="s">
        <v>11</v>
      </c>
      <c r="C20" s="30"/>
      <c r="D20" s="16">
        <v>300000</v>
      </c>
      <c r="E20" s="14"/>
      <c r="F20" s="14"/>
      <c r="G20" s="32">
        <f>D20+E20+F20</f>
        <v>300000</v>
      </c>
    </row>
    <row r="21" spans="1:8" x14ac:dyDescent="0.25">
      <c r="A21" s="1"/>
      <c r="B21" s="31" t="s">
        <v>12</v>
      </c>
      <c r="C21" s="30"/>
      <c r="D21" s="16">
        <v>300000</v>
      </c>
      <c r="E21" s="14"/>
      <c r="F21" s="14">
        <v>75000</v>
      </c>
      <c r="G21" s="32">
        <f>D21+E21+F21</f>
        <v>375000</v>
      </c>
    </row>
    <row r="22" spans="1:8" x14ac:dyDescent="0.25">
      <c r="A22" s="1"/>
      <c r="B22" s="29" t="s">
        <v>13</v>
      </c>
      <c r="C22" s="10"/>
      <c r="D22" s="16">
        <v>100000</v>
      </c>
      <c r="E22" s="14"/>
      <c r="F22" s="14"/>
      <c r="G22" s="32">
        <f>D22+E22+F22</f>
        <v>100000</v>
      </c>
    </row>
    <row r="23" spans="1:8" x14ac:dyDescent="0.25">
      <c r="A23" s="1"/>
      <c r="B23" s="17" t="s">
        <v>14</v>
      </c>
      <c r="C23" s="18"/>
      <c r="D23" s="19">
        <f>D21+D20+D22</f>
        <v>700000</v>
      </c>
      <c r="E23" s="19">
        <f>E21+E20+E22</f>
        <v>0</v>
      </c>
      <c r="F23" s="19">
        <f>F21+F20+F22</f>
        <v>75000</v>
      </c>
      <c r="G23" s="20">
        <f>G21+G20+G22</f>
        <v>775000</v>
      </c>
    </row>
    <row r="24" spans="1:8" x14ac:dyDescent="0.25">
      <c r="A24" s="1"/>
      <c r="B24" s="33"/>
      <c r="C24" s="10"/>
      <c r="D24" s="27"/>
      <c r="E24" s="34"/>
      <c r="F24" s="34"/>
      <c r="G24" s="35"/>
    </row>
    <row r="25" spans="1:8" x14ac:dyDescent="0.25">
      <c r="A25" s="1"/>
      <c r="B25" s="31" t="s">
        <v>15</v>
      </c>
      <c r="C25" s="30"/>
      <c r="D25" s="128"/>
      <c r="E25" s="14"/>
      <c r="F25" s="14"/>
      <c r="G25" s="32">
        <f>D25+E25+F25</f>
        <v>0</v>
      </c>
    </row>
    <row r="26" spans="1:8" x14ac:dyDescent="0.25">
      <c r="A26" s="1"/>
      <c r="B26" s="31" t="s">
        <v>16</v>
      </c>
      <c r="C26" s="30"/>
      <c r="D26" s="16">
        <v>-60000</v>
      </c>
      <c r="E26" s="14"/>
      <c r="F26" s="14">
        <v>-15000</v>
      </c>
      <c r="G26" s="32">
        <f>D26+E26+F26</f>
        <v>-75000</v>
      </c>
    </row>
    <row r="27" spans="1:8" x14ac:dyDescent="0.25">
      <c r="A27" s="1"/>
      <c r="B27" s="31" t="s">
        <v>17</v>
      </c>
      <c r="C27" s="30"/>
      <c r="D27" s="36">
        <f>$G$27*D12</f>
        <v>-52513.761467889912</v>
      </c>
      <c r="E27" s="36">
        <f>$G$27*E12</f>
        <v>0</v>
      </c>
      <c r="F27" s="36">
        <f>$G$27*F12</f>
        <v>-1486.2385321100919</v>
      </c>
      <c r="G27" s="37">
        <v>-54000</v>
      </c>
    </row>
    <row r="28" spans="1:8" x14ac:dyDescent="0.25">
      <c r="A28" s="1"/>
      <c r="B28" s="29" t="s">
        <v>18</v>
      </c>
      <c r="C28" s="10"/>
      <c r="D28" s="128"/>
      <c r="E28" s="14"/>
      <c r="F28" s="14"/>
      <c r="G28" s="32">
        <f>D28+E28+F28</f>
        <v>0</v>
      </c>
    </row>
    <row r="29" spans="1:8" x14ac:dyDescent="0.25">
      <c r="A29" s="1"/>
      <c r="B29" s="17" t="s">
        <v>19</v>
      </c>
      <c r="C29" s="18"/>
      <c r="D29" s="19">
        <f>SUM(D25:D28)</f>
        <v>-112513.76146788991</v>
      </c>
      <c r="E29" s="19">
        <f t="shared" ref="E29:G29" si="4">SUM(E25:E28)</f>
        <v>0</v>
      </c>
      <c r="F29" s="19">
        <f t="shared" si="4"/>
        <v>-16486.238532110092</v>
      </c>
      <c r="G29" s="20">
        <f t="shared" si="4"/>
        <v>-129000</v>
      </c>
    </row>
    <row r="30" spans="1:8" x14ac:dyDescent="0.25">
      <c r="A30" s="1"/>
      <c r="B30" s="38"/>
      <c r="C30" s="10"/>
      <c r="D30" s="27"/>
      <c r="E30" s="34"/>
      <c r="F30" s="34"/>
      <c r="G30" s="35"/>
    </row>
    <row r="31" spans="1:8" x14ac:dyDescent="0.25">
      <c r="A31" s="39"/>
      <c r="B31" s="40" t="s">
        <v>20</v>
      </c>
      <c r="C31" s="41"/>
      <c r="D31" s="19">
        <f>FLOOR(D23+D29,100)</f>
        <v>587400</v>
      </c>
      <c r="E31" s="19">
        <f t="shared" ref="E31:G31" si="5">FLOOR(E23+E29,100)</f>
        <v>0</v>
      </c>
      <c r="F31" s="19">
        <f t="shared" si="5"/>
        <v>58500</v>
      </c>
      <c r="G31" s="20">
        <f t="shared" si="5"/>
        <v>646000</v>
      </c>
      <c r="H31" s="127"/>
    </row>
    <row r="32" spans="1:8" x14ac:dyDescent="0.25">
      <c r="A32" s="21"/>
      <c r="B32" s="42" t="s">
        <v>8</v>
      </c>
      <c r="C32" s="21"/>
      <c r="D32" s="43">
        <f>IF(D31&lt;=0,0,IF(D31&gt;G31,1,D31/G31))</f>
        <v>0.90928792569659445</v>
      </c>
      <c r="E32" s="43">
        <f>IF(E31&lt;=0,0,IF(E31&gt;G31,1,E31/G31))</f>
        <v>0</v>
      </c>
      <c r="F32" s="43">
        <f>IF(F31&lt;=0,0,IF(F31&gt;G31,1,F31/G31))</f>
        <v>9.055727554179567E-2</v>
      </c>
      <c r="G32" s="44">
        <f>G31/$G31</f>
        <v>1</v>
      </c>
    </row>
    <row r="33" spans="1:7" x14ac:dyDescent="0.25">
      <c r="A33" s="1"/>
      <c r="B33" s="38"/>
      <c r="C33" s="10"/>
      <c r="D33" s="27"/>
      <c r="E33" s="34"/>
      <c r="F33" s="34"/>
      <c r="G33" s="35"/>
    </row>
    <row r="34" spans="1:7" x14ac:dyDescent="0.25">
      <c r="A34" s="45"/>
      <c r="B34" s="9" t="s">
        <v>21</v>
      </c>
      <c r="C34" s="10"/>
      <c r="D34" s="36">
        <f>G34*D32</f>
        <v>0</v>
      </c>
      <c r="E34" s="36">
        <f>G34*E32</f>
        <v>0</v>
      </c>
      <c r="F34" s="36">
        <f>G34*F32</f>
        <v>0</v>
      </c>
      <c r="G34" s="46"/>
    </row>
    <row r="35" spans="1:7" ht="15.75" thickBot="1" x14ac:dyDescent="0.3">
      <c r="A35" s="39" t="s">
        <v>22</v>
      </c>
      <c r="B35" s="17" t="s">
        <v>23</v>
      </c>
      <c r="C35" s="18"/>
      <c r="D35" s="19">
        <f>D31+D34</f>
        <v>587400</v>
      </c>
      <c r="E35" s="19">
        <f t="shared" ref="E35:F35" si="6">E31+E34</f>
        <v>0</v>
      </c>
      <c r="F35" s="19">
        <f t="shared" si="6"/>
        <v>58500</v>
      </c>
      <c r="G35" s="47">
        <f>G31+G34</f>
        <v>646000</v>
      </c>
    </row>
    <row r="36" spans="1:7" x14ac:dyDescent="0.25">
      <c r="A36" s="1"/>
      <c r="B36" s="25"/>
      <c r="C36" s="26"/>
      <c r="D36" s="48"/>
      <c r="E36" s="48"/>
      <c r="F36" s="48"/>
      <c r="G36" s="48"/>
    </row>
    <row r="37" spans="1:7" x14ac:dyDescent="0.25">
      <c r="A37" s="2"/>
      <c r="B37" s="33"/>
      <c r="C37" s="30"/>
      <c r="D37" s="48"/>
      <c r="E37" s="49"/>
      <c r="F37" s="48"/>
      <c r="G37" s="48"/>
    </row>
    <row r="38" spans="1:7" ht="15.75" thickBot="1" x14ac:dyDescent="0.3">
      <c r="A38" s="50"/>
      <c r="B38" s="131" t="s">
        <v>24</v>
      </c>
      <c r="C38" s="131"/>
      <c r="D38" s="131"/>
      <c r="E38" s="131"/>
      <c r="F38" s="131"/>
      <c r="G38" s="131"/>
    </row>
    <row r="39" spans="1:7" x14ac:dyDescent="0.25">
      <c r="A39" s="2"/>
      <c r="B39" s="51"/>
      <c r="C39" s="51"/>
      <c r="D39" s="7" t="s">
        <v>1</v>
      </c>
      <c r="E39" s="7" t="s">
        <v>2</v>
      </c>
      <c r="F39" s="52" t="s">
        <v>3</v>
      </c>
      <c r="G39" s="8" t="s">
        <v>4</v>
      </c>
    </row>
    <row r="40" spans="1:7" x14ac:dyDescent="0.25">
      <c r="A40" s="2"/>
      <c r="B40" s="53"/>
      <c r="C40" s="53"/>
      <c r="D40" s="53"/>
      <c r="E40" s="53"/>
      <c r="F40" s="54"/>
      <c r="G40" s="54"/>
    </row>
    <row r="41" spans="1:7" x14ac:dyDescent="0.25">
      <c r="A41" s="1"/>
      <c r="B41" s="55" t="s">
        <v>25</v>
      </c>
      <c r="C41" s="56"/>
      <c r="D41" s="57">
        <f>IF((D20+D21+D27+D26+D25)&lt;0,0,D20+D21+D27+D26+D25)</f>
        <v>487486.23853211012</v>
      </c>
      <c r="E41" s="57">
        <f t="shared" ref="E41:G41" si="7">IF((E20+E21+E27+E26+E25)&lt;0,0,E20+E21+E27+E26+E25)</f>
        <v>0</v>
      </c>
      <c r="F41" s="57">
        <f t="shared" si="7"/>
        <v>58513.761467889912</v>
      </c>
      <c r="G41" s="61">
        <f t="shared" si="7"/>
        <v>546000</v>
      </c>
    </row>
    <row r="42" spans="1:7" x14ac:dyDescent="0.25">
      <c r="A42" s="62" t="s">
        <v>27</v>
      </c>
      <c r="B42" s="59" t="s">
        <v>26</v>
      </c>
      <c r="C42" s="60">
        <v>0.01</v>
      </c>
      <c r="D42" s="57">
        <f>$C42*D18</f>
        <v>494990</v>
      </c>
      <c r="E42" s="57">
        <f>$C42*E18</f>
        <v>0</v>
      </c>
      <c r="F42" s="57">
        <f>$C42*F18</f>
        <v>14000</v>
      </c>
      <c r="G42" s="61">
        <f>$C42*G18</f>
        <v>509000</v>
      </c>
    </row>
    <row r="43" spans="1:7" x14ac:dyDescent="0.25">
      <c r="A43" s="62" t="s">
        <v>29</v>
      </c>
      <c r="B43" s="63" t="s">
        <v>28</v>
      </c>
      <c r="C43" s="64"/>
      <c r="D43" s="65">
        <f>IF(D42&gt;D41,D42-D41,0)</f>
        <v>7503.7614678898826</v>
      </c>
      <c r="E43" s="65">
        <f>IF(E42&gt;E41,E42-E41,0)</f>
        <v>0</v>
      </c>
      <c r="F43" s="66">
        <f>IF(F42&gt;F41,F42-F41,0)</f>
        <v>0</v>
      </c>
      <c r="G43" s="66">
        <f>IF(G42&gt;G41,G42-G41,0)</f>
        <v>0</v>
      </c>
    </row>
    <row r="44" spans="1:7" x14ac:dyDescent="0.25">
      <c r="A44" s="2"/>
      <c r="B44" s="67"/>
      <c r="C44" s="56"/>
      <c r="D44" s="36"/>
      <c r="E44" s="36"/>
      <c r="F44" s="68"/>
      <c r="G44" s="68"/>
    </row>
    <row r="45" spans="1:7" x14ac:dyDescent="0.25">
      <c r="A45" s="2"/>
      <c r="B45" s="69" t="s">
        <v>53</v>
      </c>
      <c r="C45" s="70"/>
      <c r="D45" s="71">
        <f>IF((D23+D29+D34+D43)&lt;D42,D42,(D23+D29+D34+D43))</f>
        <v>594990</v>
      </c>
      <c r="E45" s="71">
        <f t="shared" ref="E45:G45" si="8">IF((E23+E29+E34+E43)&lt;E42,E42,(E23+E29+E34+E43))</f>
        <v>0</v>
      </c>
      <c r="F45" s="72">
        <f t="shared" si="8"/>
        <v>58513.761467889912</v>
      </c>
      <c r="G45" s="73">
        <f t="shared" si="8"/>
        <v>646000</v>
      </c>
    </row>
    <row r="46" spans="1:7" x14ac:dyDescent="0.25">
      <c r="A46" s="74" t="s">
        <v>38</v>
      </c>
      <c r="B46" s="74" t="s">
        <v>30</v>
      </c>
      <c r="C46" s="75">
        <v>0.6</v>
      </c>
      <c r="D46" s="76">
        <f>IF(D45*$C46&lt;0,0,D45*$C46)</f>
        <v>356994</v>
      </c>
      <c r="E46" s="76">
        <f>IF(E45*$C46&lt;0,0,E45*$C46)</f>
        <v>0</v>
      </c>
      <c r="F46" s="77">
        <f>IF(F45*$C46&lt;0,0,F45*$C46)</f>
        <v>35108.256880733948</v>
      </c>
      <c r="G46" s="77">
        <f>IF(G45*$C46&lt;0,0,G45*$C46)</f>
        <v>387600</v>
      </c>
    </row>
    <row r="47" spans="1:7" x14ac:dyDescent="0.25">
      <c r="A47" s="2"/>
      <c r="B47" s="67"/>
      <c r="C47" s="56"/>
      <c r="D47" s="57"/>
      <c r="E47" s="78"/>
      <c r="F47" s="58"/>
      <c r="G47" s="58"/>
    </row>
    <row r="48" spans="1:7" ht="15.75" x14ac:dyDescent="0.25">
      <c r="A48" s="1"/>
      <c r="B48" s="79" t="s">
        <v>31</v>
      </c>
      <c r="C48" s="10"/>
      <c r="D48" s="80"/>
      <c r="E48" s="81"/>
      <c r="F48" s="82"/>
      <c r="G48" s="83"/>
    </row>
    <row r="49" spans="1:7" x14ac:dyDescent="0.25">
      <c r="A49" s="1"/>
      <c r="B49" s="9" t="s">
        <v>32</v>
      </c>
      <c r="C49" s="10"/>
      <c r="D49" s="16">
        <v>140842</v>
      </c>
      <c r="E49" s="14"/>
      <c r="F49" s="68"/>
      <c r="G49" s="84">
        <f>SUM(D49:E49)</f>
        <v>140842</v>
      </c>
    </row>
    <row r="50" spans="1:7" x14ac:dyDescent="0.25">
      <c r="A50" s="1"/>
      <c r="B50" s="9" t="s">
        <v>33</v>
      </c>
      <c r="C50" s="10"/>
      <c r="D50" s="16">
        <v>267295.04587155965</v>
      </c>
      <c r="E50" s="14"/>
      <c r="F50" s="68"/>
      <c r="G50" s="84">
        <f>SUM(D50:E50)</f>
        <v>267295.04587155965</v>
      </c>
    </row>
    <row r="51" spans="1:7" x14ac:dyDescent="0.25">
      <c r="A51" s="1"/>
      <c r="B51" s="9"/>
      <c r="C51" s="10"/>
      <c r="D51" s="80"/>
      <c r="E51" s="81"/>
      <c r="F51" s="82"/>
      <c r="G51" s="84"/>
    </row>
    <row r="52" spans="1:7" ht="15.75" x14ac:dyDescent="0.25">
      <c r="A52" s="1"/>
      <c r="B52" s="79" t="s">
        <v>34</v>
      </c>
      <c r="C52" s="85"/>
      <c r="D52" s="80"/>
      <c r="E52" s="86"/>
      <c r="F52" s="87"/>
      <c r="G52" s="83"/>
    </row>
    <row r="53" spans="1:7" x14ac:dyDescent="0.25">
      <c r="A53" s="1"/>
      <c r="B53" s="9" t="s">
        <v>35</v>
      </c>
      <c r="C53" s="85"/>
      <c r="D53" s="80"/>
      <c r="E53" s="86"/>
      <c r="F53" s="88">
        <v>15602.109357798199</v>
      </c>
      <c r="G53" s="84">
        <f>F53</f>
        <v>15602.109357798199</v>
      </c>
    </row>
    <row r="54" spans="1:7" x14ac:dyDescent="0.25">
      <c r="A54" s="1"/>
      <c r="B54" s="9" t="s">
        <v>36</v>
      </c>
      <c r="C54" s="85"/>
      <c r="D54" s="80"/>
      <c r="E54" s="86"/>
      <c r="F54" s="88"/>
      <c r="G54" s="84">
        <f>F54</f>
        <v>0</v>
      </c>
    </row>
    <row r="55" spans="1:7" x14ac:dyDescent="0.25">
      <c r="A55" s="1"/>
      <c r="B55" s="59"/>
      <c r="C55" s="10"/>
      <c r="D55" s="80"/>
      <c r="E55" s="81"/>
      <c r="F55" s="82"/>
      <c r="G55" s="68"/>
    </row>
    <row r="56" spans="1:7" ht="15.75" x14ac:dyDescent="0.25">
      <c r="A56" s="2"/>
      <c r="B56" s="89" t="s">
        <v>37</v>
      </c>
      <c r="C56" s="85"/>
      <c r="D56" s="90"/>
      <c r="E56" s="91"/>
      <c r="F56" s="92"/>
      <c r="G56" s="93">
        <f>D56</f>
        <v>0</v>
      </c>
    </row>
    <row r="57" spans="1:7" x14ac:dyDescent="0.25">
      <c r="A57" s="1"/>
      <c r="B57" s="59"/>
      <c r="C57" s="10"/>
      <c r="D57" s="80"/>
      <c r="E57" s="81"/>
      <c r="F57" s="82"/>
      <c r="G57" s="68"/>
    </row>
    <row r="58" spans="1:7" x14ac:dyDescent="0.25">
      <c r="A58" s="39" t="s">
        <v>52</v>
      </c>
      <c r="B58" s="40" t="s">
        <v>39</v>
      </c>
      <c r="C58" s="41"/>
      <c r="D58" s="19">
        <f>SUM(D48:D56)</f>
        <v>408137.04587155965</v>
      </c>
      <c r="E58" s="19">
        <f>SUM(E49:E56)</f>
        <v>0</v>
      </c>
      <c r="F58" s="94">
        <f>SUM(F49:F56)</f>
        <v>15602.109357798199</v>
      </c>
      <c r="G58" s="94">
        <f>SUM(G49:G56)</f>
        <v>423739.15522935783</v>
      </c>
    </row>
    <row r="59" spans="1:7" x14ac:dyDescent="0.25">
      <c r="A59" s="2"/>
      <c r="B59" s="89"/>
      <c r="C59" s="95"/>
      <c r="D59" s="91"/>
      <c r="E59" s="91"/>
      <c r="F59" s="96"/>
      <c r="G59" s="96"/>
    </row>
    <row r="60" spans="1:7" ht="15.75" thickBot="1" x14ac:dyDescent="0.3">
      <c r="A60" s="1"/>
      <c r="B60" s="40" t="s">
        <v>40</v>
      </c>
      <c r="C60" s="41"/>
      <c r="D60" s="19">
        <f>D58-D46</f>
        <v>51143.045871559647</v>
      </c>
      <c r="E60" s="19">
        <f>E58-E46</f>
        <v>0</v>
      </c>
      <c r="F60" s="94">
        <f>F58-F46</f>
        <v>-19506.147522935749</v>
      </c>
      <c r="G60" s="94">
        <f>G58-G46</f>
        <v>36139.155229357828</v>
      </c>
    </row>
    <row r="61" spans="1:7" x14ac:dyDescent="0.25">
      <c r="A61" s="1"/>
      <c r="B61" s="38"/>
      <c r="C61" s="12"/>
      <c r="D61" s="97"/>
      <c r="E61" s="97"/>
      <c r="F61" s="97"/>
      <c r="G61" s="98"/>
    </row>
    <row r="62" spans="1:7" ht="15.75" x14ac:dyDescent="0.25">
      <c r="A62" s="1"/>
      <c r="B62" s="38" t="s">
        <v>54</v>
      </c>
      <c r="C62" s="12"/>
      <c r="D62" s="99" t="str">
        <f>IF(D58&gt;D46,"SI","NO")</f>
        <v>SI</v>
      </c>
      <c r="E62" s="100"/>
      <c r="F62" s="100"/>
      <c r="G62" s="100" t="str">
        <f>IF(G58&gt;G46,"SI","NO")</f>
        <v>SI</v>
      </c>
    </row>
    <row r="63" spans="1:7" x14ac:dyDescent="0.25">
      <c r="A63" s="1"/>
      <c r="B63" s="9"/>
      <c r="C63" s="10"/>
      <c r="D63" s="101"/>
      <c r="E63" s="86"/>
      <c r="F63" s="86"/>
      <c r="G63" s="86"/>
    </row>
    <row r="64" spans="1:7" ht="15.75" x14ac:dyDescent="0.25">
      <c r="A64" s="1"/>
      <c r="B64" s="102" t="s">
        <v>41</v>
      </c>
      <c r="C64" s="103"/>
      <c r="D64" s="104">
        <f>IF(AND(D58&gt;D46,G58&gt;G46),MIN(D58-D46,G58-G46),0)</f>
        <v>36139.155229357828</v>
      </c>
      <c r="E64" s="80"/>
      <c r="F64" s="80"/>
      <c r="G64" s="80"/>
    </row>
    <row r="65" spans="1:7" x14ac:dyDescent="0.25">
      <c r="A65" s="1"/>
      <c r="B65" s="105" t="s">
        <v>42</v>
      </c>
      <c r="C65" s="26"/>
      <c r="D65" s="106"/>
      <c r="E65" s="107"/>
      <c r="F65" s="107"/>
      <c r="G65" s="107"/>
    </row>
    <row r="66" spans="1:7" x14ac:dyDescent="0.25">
      <c r="A66" s="1"/>
      <c r="B66" s="108" t="s">
        <v>51</v>
      </c>
      <c r="C66" s="26"/>
      <c r="D66" s="109">
        <f>D$64/((1+C67)*100)*100</f>
        <v>20077.30846075435</v>
      </c>
      <c r="E66" s="80"/>
      <c r="F66" s="80"/>
      <c r="G66" s="80"/>
    </row>
    <row r="67" spans="1:7" x14ac:dyDescent="0.25">
      <c r="A67" s="1"/>
      <c r="B67" s="108" t="s">
        <v>43</v>
      </c>
      <c r="C67" s="110">
        <v>0.8</v>
      </c>
      <c r="D67" s="109">
        <f>C67*D66</f>
        <v>16061.84676860348</v>
      </c>
      <c r="E67" s="80"/>
      <c r="F67" s="80"/>
      <c r="G67" s="80"/>
    </row>
    <row r="68" spans="1:7" x14ac:dyDescent="0.25">
      <c r="A68" s="1"/>
      <c r="B68" s="105"/>
      <c r="C68" s="26"/>
      <c r="D68" s="111"/>
      <c r="E68" s="101"/>
      <c r="F68" s="101"/>
      <c r="G68" s="101"/>
    </row>
    <row r="69" spans="1:7" x14ac:dyDescent="0.25">
      <c r="A69" s="1"/>
      <c r="B69" s="112" t="s">
        <v>44</v>
      </c>
      <c r="C69" s="113"/>
      <c r="D69" s="114">
        <f>D64/D50</f>
        <v>0.13520323622729385</v>
      </c>
      <c r="E69" s="115"/>
      <c r="F69" s="115"/>
      <c r="G69" s="115"/>
    </row>
    <row r="70" spans="1:7" x14ac:dyDescent="0.25">
      <c r="A70" s="1"/>
      <c r="B70" s="9"/>
      <c r="C70" s="10"/>
      <c r="D70" s="86"/>
      <c r="E70" s="86"/>
      <c r="F70" s="86"/>
      <c r="G70" s="86"/>
    </row>
    <row r="71" spans="1:7" x14ac:dyDescent="0.25">
      <c r="A71" s="1"/>
      <c r="B71" s="9"/>
      <c r="C71" s="10"/>
      <c r="D71" s="86"/>
      <c r="E71" s="86"/>
      <c r="F71" s="86"/>
      <c r="G71" s="86"/>
    </row>
    <row r="72" spans="1:7" ht="119.25" customHeight="1" x14ac:dyDescent="0.25">
      <c r="A72" s="1"/>
      <c r="B72" s="132" t="s">
        <v>45</v>
      </c>
      <c r="C72" s="133"/>
      <c r="D72" s="133"/>
      <c r="E72" s="133"/>
      <c r="F72" s="133"/>
      <c r="G72" s="133"/>
    </row>
  </sheetData>
  <sheetProtection selectLockedCells="1" selectUnlockedCells="1"/>
  <mergeCells count="4">
    <mergeCell ref="B1:G1"/>
    <mergeCell ref="B3:G3"/>
    <mergeCell ref="B38:G38"/>
    <mergeCell ref="B72:G72"/>
  </mergeCells>
  <conditionalFormatting sqref="G62">
    <cfRule type="cellIs" dxfId="8" priority="4" operator="equal">
      <formula>"SI"</formula>
    </cfRule>
  </conditionalFormatting>
  <conditionalFormatting sqref="D62:G62">
    <cfRule type="cellIs" dxfId="7" priority="2" operator="equal">
      <formula>"SI"</formula>
    </cfRule>
    <cfRule type="cellIs" dxfId="6" priority="3" operator="equal">
      <formula>"NO"</formula>
    </cfRule>
  </conditionalFormatting>
  <conditionalFormatting sqref="D6:D8">
    <cfRule type="cellIs" priority="1" operator="greaterThanOrEqual">
      <formula>0</formula>
    </cfRule>
  </conditionalFormatting>
  <pageMargins left="0.7" right="0.7" top="0.75" bottom="0.75" header="0.3" footer="0.3"/>
  <pageSetup paperSize="9" scale="70" orientation="portrait" r:id="rId1"/>
  <rowBreaks count="1" manualBreakCount="1">
    <brk id="7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L74"/>
  <sheetViews>
    <sheetView zoomScaleNormal="100" workbookViewId="0">
      <selection activeCell="J56" sqref="J56"/>
    </sheetView>
  </sheetViews>
  <sheetFormatPr defaultRowHeight="15" x14ac:dyDescent="0.25"/>
  <cols>
    <col min="1" max="1" width="4.42578125" style="134" customWidth="1"/>
    <col min="2" max="2" width="46.7109375" style="247" customWidth="1"/>
    <col min="3" max="3" width="4.85546875" style="134" bestFit="1" customWidth="1"/>
    <col min="4" max="7" width="13.7109375" style="136" customWidth="1"/>
    <col min="8" max="8" width="6.140625" style="136" customWidth="1"/>
    <col min="9" max="16384" width="9.140625" style="136"/>
  </cols>
  <sheetData>
    <row r="1" spans="1:8" ht="15.75" x14ac:dyDescent="0.25">
      <c r="B1" s="135" t="s">
        <v>55</v>
      </c>
      <c r="C1" s="135"/>
      <c r="D1" s="135"/>
      <c r="E1" s="135"/>
      <c r="F1" s="135"/>
      <c r="G1" s="135"/>
    </row>
    <row r="3" spans="1:8" ht="15.75" thickBot="1" x14ac:dyDescent="0.3">
      <c r="B3" s="137" t="s">
        <v>0</v>
      </c>
      <c r="C3" s="137"/>
      <c r="D3" s="137"/>
      <c r="E3" s="137"/>
      <c r="F3" s="137"/>
      <c r="G3" s="137"/>
    </row>
    <row r="4" spans="1:8" x14ac:dyDescent="0.25">
      <c r="B4" s="138"/>
      <c r="C4" s="139"/>
      <c r="D4" s="140" t="s">
        <v>1</v>
      </c>
      <c r="E4" s="140" t="s">
        <v>2</v>
      </c>
      <c r="F4" s="140" t="s">
        <v>3</v>
      </c>
      <c r="G4" s="141" t="s">
        <v>4</v>
      </c>
    </row>
    <row r="5" spans="1:8" x14ac:dyDescent="0.25">
      <c r="B5" s="142"/>
      <c r="C5" s="143"/>
      <c r="D5" s="144"/>
      <c r="E5" s="145"/>
      <c r="F5" s="145"/>
      <c r="G5" s="146"/>
    </row>
    <row r="6" spans="1:8" x14ac:dyDescent="0.25">
      <c r="B6" s="142" t="s">
        <v>5</v>
      </c>
      <c r="C6" s="143"/>
      <c r="D6" s="248">
        <v>25000000</v>
      </c>
      <c r="E6" s="248"/>
      <c r="F6" s="248"/>
      <c r="G6" s="147">
        <f>D6+E6+F6</f>
        <v>25000000</v>
      </c>
    </row>
    <row r="7" spans="1:8" x14ac:dyDescent="0.25">
      <c r="B7" s="148" t="s">
        <v>56</v>
      </c>
      <c r="C7" s="143"/>
      <c r="D7" s="248">
        <v>15000000</v>
      </c>
      <c r="E7" s="248"/>
      <c r="F7" s="248"/>
      <c r="G7" s="147">
        <f>D7+E7+F7</f>
        <v>15000000</v>
      </c>
    </row>
    <row r="8" spans="1:8" x14ac:dyDescent="0.25">
      <c r="B8" s="148" t="s">
        <v>57</v>
      </c>
      <c r="C8" s="143"/>
      <c r="D8" s="248">
        <v>1500000</v>
      </c>
      <c r="E8" s="248"/>
      <c r="F8" s="248"/>
      <c r="G8" s="147">
        <f>D8+E8+F8</f>
        <v>1500000</v>
      </c>
    </row>
    <row r="9" spans="1:8" x14ac:dyDescent="0.25">
      <c r="B9" s="142" t="s">
        <v>6</v>
      </c>
      <c r="C9" s="143"/>
      <c r="D9" s="249"/>
      <c r="E9" s="248"/>
      <c r="F9" s="248"/>
      <c r="G9" s="147">
        <f>D9+E9+F9</f>
        <v>0</v>
      </c>
    </row>
    <row r="10" spans="1:8" ht="15" customHeight="1" x14ac:dyDescent="0.25">
      <c r="B10" s="149" t="s">
        <v>7</v>
      </c>
      <c r="C10" s="150"/>
      <c r="D10" s="151">
        <f>SUM(D6:D9)</f>
        <v>41500000</v>
      </c>
      <c r="E10" s="151">
        <f>SUM(E6:E9)</f>
        <v>0</v>
      </c>
      <c r="F10" s="151">
        <f>SUM(F6:F9)</f>
        <v>0</v>
      </c>
      <c r="G10" s="152">
        <f>SUM(G6:G9)</f>
        <v>41500000</v>
      </c>
    </row>
    <row r="11" spans="1:8" s="157" customFormat="1" ht="15" customHeight="1" x14ac:dyDescent="0.2">
      <c r="A11" s="153"/>
      <c r="B11" s="154" t="s">
        <v>8</v>
      </c>
      <c r="C11" s="153"/>
      <c r="D11" s="155">
        <f>D10/$G10</f>
        <v>1</v>
      </c>
      <c r="E11" s="155">
        <f>E10/$G10</f>
        <v>0</v>
      </c>
      <c r="F11" s="155">
        <f>F10/$G10</f>
        <v>0</v>
      </c>
      <c r="G11" s="156">
        <f>G10/$G10</f>
        <v>1</v>
      </c>
    </row>
    <row r="12" spans="1:8" s="157" customFormat="1" ht="9" customHeight="1" x14ac:dyDescent="0.2">
      <c r="A12" s="153"/>
      <c r="B12" s="154"/>
      <c r="C12" s="153"/>
      <c r="D12" s="155"/>
      <c r="E12" s="155"/>
      <c r="F12" s="155"/>
      <c r="G12" s="156"/>
    </row>
    <row r="13" spans="1:8" s="157" customFormat="1" ht="15" customHeight="1" x14ac:dyDescent="0.2">
      <c r="A13" s="153"/>
      <c r="B13" s="148" t="s">
        <v>58</v>
      </c>
      <c r="C13" s="153"/>
      <c r="D13" s="158">
        <f>$G$13*D11</f>
        <v>-9000000</v>
      </c>
      <c r="E13" s="159">
        <f>$G$13*E11</f>
        <v>0</v>
      </c>
      <c r="F13" s="159">
        <f>$G$13*F11</f>
        <v>0</v>
      </c>
      <c r="G13" s="253">
        <v>-9000000</v>
      </c>
    </row>
    <row r="14" spans="1:8" x14ac:dyDescent="0.25">
      <c r="B14" s="148" t="s">
        <v>59</v>
      </c>
      <c r="C14" s="160"/>
      <c r="D14" s="158">
        <f>$G$14*D11</f>
        <v>-1200000</v>
      </c>
      <c r="E14" s="159">
        <f t="shared" ref="E14:F14" si="0">$G$14*E11</f>
        <v>0</v>
      </c>
      <c r="F14" s="159">
        <f t="shared" si="0"/>
        <v>0</v>
      </c>
      <c r="G14" s="253">
        <v>-1200000</v>
      </c>
    </row>
    <row r="15" spans="1:8" ht="15" customHeight="1" x14ac:dyDescent="0.25">
      <c r="B15" s="149" t="s">
        <v>9</v>
      </c>
      <c r="C15" s="149"/>
      <c r="D15" s="151">
        <f>D14+D13</f>
        <v>-10200000</v>
      </c>
      <c r="E15" s="151">
        <f t="shared" ref="E15:F15" si="1">E14+E13</f>
        <v>0</v>
      </c>
      <c r="F15" s="161">
        <f t="shared" si="1"/>
        <v>0</v>
      </c>
      <c r="G15" s="151">
        <f>G13+G14</f>
        <v>-10200000</v>
      </c>
      <c r="H15" s="162"/>
    </row>
    <row r="16" spans="1:8" x14ac:dyDescent="0.25">
      <c r="B16" s="163"/>
      <c r="C16" s="164"/>
      <c r="D16" s="158"/>
      <c r="E16" s="158"/>
      <c r="F16" s="158"/>
      <c r="G16" s="165"/>
    </row>
    <row r="17" spans="1:8" x14ac:dyDescent="0.25">
      <c r="B17" s="149" t="s">
        <v>10</v>
      </c>
      <c r="C17" s="150"/>
      <c r="D17" s="151">
        <f>D10+D15</f>
        <v>31300000</v>
      </c>
      <c r="E17" s="151">
        <f>E10+E15</f>
        <v>0</v>
      </c>
      <c r="F17" s="151">
        <f>F10+F15</f>
        <v>0</v>
      </c>
      <c r="G17" s="152">
        <f>G10+G15</f>
        <v>31300000</v>
      </c>
    </row>
    <row r="18" spans="1:8" x14ac:dyDescent="0.25">
      <c r="B18" s="142"/>
      <c r="C18" s="143"/>
      <c r="D18" s="144"/>
      <c r="E18" s="145"/>
      <c r="F18" s="145"/>
      <c r="G18" s="146"/>
    </row>
    <row r="19" spans="1:8" x14ac:dyDescent="0.25">
      <c r="B19" s="166" t="s">
        <v>11</v>
      </c>
      <c r="C19" s="164"/>
      <c r="D19" s="249">
        <v>50000</v>
      </c>
      <c r="E19" s="248"/>
      <c r="F19" s="248"/>
      <c r="G19" s="167">
        <f>D19+E19+F19</f>
        <v>50000</v>
      </c>
    </row>
    <row r="20" spans="1:8" x14ac:dyDescent="0.25">
      <c r="B20" s="166" t="s">
        <v>60</v>
      </c>
      <c r="C20" s="164"/>
      <c r="D20" s="249">
        <v>15000</v>
      </c>
      <c r="E20" s="248"/>
      <c r="F20" s="248"/>
      <c r="G20" s="167">
        <f>D20+E20+F20</f>
        <v>15000</v>
      </c>
    </row>
    <row r="21" spans="1:8" x14ac:dyDescent="0.25">
      <c r="B21" s="163" t="s">
        <v>61</v>
      </c>
      <c r="C21" s="143"/>
      <c r="D21" s="168">
        <f>$G$21*D11</f>
        <v>-135000</v>
      </c>
      <c r="E21" s="168">
        <f>$G$21*E11</f>
        <v>0</v>
      </c>
      <c r="F21" s="168">
        <f>$G$21*F11</f>
        <v>0</v>
      </c>
      <c r="G21" s="252">
        <v>-135000</v>
      </c>
    </row>
    <row r="22" spans="1:8" x14ac:dyDescent="0.25">
      <c r="B22" s="149" t="s">
        <v>14</v>
      </c>
      <c r="C22" s="150"/>
      <c r="D22" s="151">
        <f>D20+D19+D21</f>
        <v>-70000</v>
      </c>
      <c r="E22" s="151">
        <f>E20+E19+E21</f>
        <v>0</v>
      </c>
      <c r="F22" s="151">
        <f>F20+F19+F21</f>
        <v>0</v>
      </c>
      <c r="G22" s="152">
        <f>G20+G19+G21</f>
        <v>-70000</v>
      </c>
    </row>
    <row r="23" spans="1:8" ht="9" customHeight="1" x14ac:dyDescent="0.25">
      <c r="B23" s="169"/>
      <c r="C23" s="143"/>
      <c r="D23" s="158"/>
      <c r="E23" s="170"/>
      <c r="F23" s="170"/>
      <c r="G23" s="171"/>
    </row>
    <row r="24" spans="1:8" x14ac:dyDescent="0.25">
      <c r="B24" s="166" t="s">
        <v>15</v>
      </c>
      <c r="C24" s="164"/>
      <c r="D24" s="249"/>
      <c r="E24" s="248"/>
      <c r="F24" s="248"/>
      <c r="G24" s="167">
        <f>D24+E24+F24</f>
        <v>0</v>
      </c>
    </row>
    <row r="25" spans="1:8" x14ac:dyDescent="0.25">
      <c r="B25" s="166" t="s">
        <v>16</v>
      </c>
      <c r="C25" s="164"/>
      <c r="D25" s="248">
        <v>-3000</v>
      </c>
      <c r="E25" s="248"/>
      <c r="F25" s="248"/>
      <c r="G25" s="167">
        <f>D25+E25+F25</f>
        <v>-3000</v>
      </c>
    </row>
    <row r="26" spans="1:8" x14ac:dyDescent="0.25">
      <c r="B26" s="166" t="s">
        <v>17</v>
      </c>
      <c r="C26" s="164"/>
      <c r="D26" s="172">
        <f>$G$26*D11</f>
        <v>-18000</v>
      </c>
      <c r="E26" s="172">
        <f>$G$26*E11</f>
        <v>0</v>
      </c>
      <c r="F26" s="172">
        <f>$G$26*F11</f>
        <v>0</v>
      </c>
      <c r="G26" s="250">
        <v>-18000</v>
      </c>
      <c r="H26" s="173"/>
    </row>
    <row r="27" spans="1:8" x14ac:dyDescent="0.25">
      <c r="B27" s="163" t="s">
        <v>18</v>
      </c>
      <c r="C27" s="143"/>
      <c r="D27" s="249"/>
      <c r="E27" s="248"/>
      <c r="F27" s="248"/>
      <c r="G27" s="167">
        <f>D27+E27+F27</f>
        <v>0</v>
      </c>
      <c r="H27" s="173"/>
    </row>
    <row r="28" spans="1:8" x14ac:dyDescent="0.25">
      <c r="B28" s="149" t="s">
        <v>19</v>
      </c>
      <c r="C28" s="150"/>
      <c r="D28" s="151">
        <f>SUM(D24:D27)</f>
        <v>-21000</v>
      </c>
      <c r="E28" s="151">
        <f>SUM(E24:E27)</f>
        <v>0</v>
      </c>
      <c r="F28" s="151">
        <f>SUM(F24:F27)</f>
        <v>0</v>
      </c>
      <c r="G28" s="152">
        <f>SUM(G24:G27)</f>
        <v>-21000</v>
      </c>
    </row>
    <row r="29" spans="1:8" ht="15" customHeight="1" x14ac:dyDescent="0.25">
      <c r="B29" s="174"/>
      <c r="C29" s="143"/>
      <c r="D29" s="158"/>
      <c r="E29" s="170"/>
      <c r="F29" s="170"/>
      <c r="G29" s="171"/>
    </row>
    <row r="30" spans="1:8" s="178" customFormat="1" x14ac:dyDescent="0.25">
      <c r="A30" s="175"/>
      <c r="B30" s="176" t="s">
        <v>20</v>
      </c>
      <c r="C30" s="177"/>
      <c r="D30" s="151">
        <f>D22+D28</f>
        <v>-91000</v>
      </c>
      <c r="E30" s="151">
        <f>E22+E28</f>
        <v>0</v>
      </c>
      <c r="F30" s="151">
        <f>F22+F28</f>
        <v>0</v>
      </c>
      <c r="G30" s="152">
        <f>G22+G28</f>
        <v>-91000</v>
      </c>
    </row>
    <row r="31" spans="1:8" s="157" customFormat="1" ht="15" customHeight="1" x14ac:dyDescent="0.2">
      <c r="A31" s="153"/>
      <c r="B31" s="179" t="s">
        <v>8</v>
      </c>
      <c r="C31" s="153"/>
      <c r="D31" s="180">
        <f>IF(D30&lt;0,0,IF(D30&gt;G30,1,D30/G30))</f>
        <v>0</v>
      </c>
      <c r="E31" s="180">
        <f>IF(E30&lt;0,0,IF(E30&gt;G30,1,E30/G30))</f>
        <v>1</v>
      </c>
      <c r="F31" s="180">
        <f>IF(F30&lt;0,0,IF(F30&gt;G30,1,F30/G30))</f>
        <v>1</v>
      </c>
      <c r="G31" s="181">
        <f>G30/$G30</f>
        <v>1</v>
      </c>
    </row>
    <row r="32" spans="1:8" ht="9" customHeight="1" x14ac:dyDescent="0.25">
      <c r="B32" s="174"/>
      <c r="C32" s="143"/>
      <c r="D32" s="158"/>
      <c r="E32" s="170"/>
      <c r="F32" s="170"/>
      <c r="G32" s="171"/>
    </row>
    <row r="33" spans="1:12" s="183" customFormat="1" x14ac:dyDescent="0.25">
      <c r="A33" s="182"/>
      <c r="B33" s="142" t="s">
        <v>21</v>
      </c>
      <c r="C33" s="143"/>
      <c r="D33" s="172">
        <f>G33*D31</f>
        <v>0</v>
      </c>
      <c r="E33" s="172">
        <f>G33*E31</f>
        <v>0</v>
      </c>
      <c r="F33" s="172">
        <f>G33*F31</f>
        <v>0</v>
      </c>
      <c r="G33" s="251"/>
      <c r="L33" s="184"/>
    </row>
    <row r="34" spans="1:12" ht="15.75" thickBot="1" x14ac:dyDescent="0.3">
      <c r="B34" s="149" t="s">
        <v>23</v>
      </c>
      <c r="C34" s="150"/>
      <c r="D34" s="151">
        <f>D30+D33</f>
        <v>-91000</v>
      </c>
      <c r="E34" s="151">
        <f>E30+E33</f>
        <v>0</v>
      </c>
      <c r="F34" s="151">
        <f>F30+F33</f>
        <v>0</v>
      </c>
      <c r="G34" s="185">
        <f>G30+G33</f>
        <v>-91000</v>
      </c>
    </row>
    <row r="35" spans="1:12" s="190" customFormat="1" x14ac:dyDescent="0.25">
      <c r="A35" s="186"/>
      <c r="B35" s="187"/>
      <c r="C35" s="188"/>
      <c r="D35" s="189"/>
      <c r="E35" s="189"/>
      <c r="F35" s="189"/>
      <c r="G35" s="189"/>
    </row>
    <row r="36" spans="1:12" s="190" customFormat="1" x14ac:dyDescent="0.25">
      <c r="A36" s="186"/>
      <c r="B36" s="191" t="s">
        <v>62</v>
      </c>
      <c r="C36" s="192"/>
      <c r="D36" s="193">
        <v>1000000</v>
      </c>
      <c r="E36" s="194"/>
      <c r="F36" s="194"/>
      <c r="G36" s="193">
        <f>SUM(D36:F36)</f>
        <v>1000000</v>
      </c>
    </row>
    <row r="37" spans="1:12" s="190" customFormat="1" x14ac:dyDescent="0.25">
      <c r="A37" s="195"/>
      <c r="B37" s="196"/>
      <c r="C37" s="160"/>
      <c r="D37" s="197"/>
      <c r="E37" s="197"/>
      <c r="F37" s="197"/>
      <c r="G37" s="197"/>
    </row>
    <row r="38" spans="1:12" s="190" customFormat="1" x14ac:dyDescent="0.25">
      <c r="A38" s="175" t="s">
        <v>22</v>
      </c>
      <c r="B38" s="149" t="s">
        <v>63</v>
      </c>
      <c r="C38" s="150"/>
      <c r="D38" s="151">
        <f>D34+D36</f>
        <v>909000</v>
      </c>
      <c r="E38" s="151">
        <f>E34+E36</f>
        <v>0</v>
      </c>
      <c r="F38" s="151">
        <f>F34+F36</f>
        <v>0</v>
      </c>
      <c r="G38" s="151">
        <f>G34+G36</f>
        <v>909000</v>
      </c>
    </row>
    <row r="39" spans="1:12" s="190" customFormat="1" x14ac:dyDescent="0.25">
      <c r="A39" s="195"/>
      <c r="B39" s="187"/>
      <c r="C39" s="188"/>
      <c r="D39" s="189"/>
      <c r="E39" s="189"/>
      <c r="F39" s="189"/>
      <c r="G39" s="189"/>
    </row>
    <row r="40" spans="1:12" s="190" customFormat="1" ht="17.100000000000001" customHeight="1" thickBot="1" x14ac:dyDescent="0.3">
      <c r="A40" s="198"/>
      <c r="B40" s="137" t="s">
        <v>24</v>
      </c>
      <c r="C40" s="137"/>
      <c r="D40" s="137"/>
      <c r="E40" s="137"/>
      <c r="F40" s="137"/>
      <c r="G40" s="137"/>
      <c r="H40" s="199"/>
      <c r="I40" s="200"/>
    </row>
    <row r="41" spans="1:12" s="190" customFormat="1" x14ac:dyDescent="0.25">
      <c r="A41" s="195"/>
      <c r="B41" s="201"/>
      <c r="C41" s="201"/>
      <c r="D41" s="140" t="s">
        <v>1</v>
      </c>
      <c r="E41" s="140" t="s">
        <v>2</v>
      </c>
      <c r="F41" s="140" t="s">
        <v>3</v>
      </c>
      <c r="G41" s="141" t="s">
        <v>4</v>
      </c>
      <c r="I41" s="200"/>
    </row>
    <row r="42" spans="1:12" s="190" customFormat="1" ht="9" customHeight="1" x14ac:dyDescent="0.25">
      <c r="A42" s="195"/>
      <c r="B42" s="202"/>
      <c r="C42" s="202"/>
      <c r="D42" s="202"/>
      <c r="E42" s="202"/>
      <c r="F42" s="256"/>
      <c r="G42" s="146"/>
      <c r="I42" s="200"/>
    </row>
    <row r="43" spans="1:12" ht="15" customHeight="1" x14ac:dyDescent="0.25">
      <c r="B43" s="203" t="s">
        <v>25</v>
      </c>
      <c r="C43" s="204"/>
      <c r="D43" s="205">
        <f>D19+D20+D26+D25+D24</f>
        <v>44000</v>
      </c>
      <c r="E43" s="205">
        <f>E19+E20+E26+E25+E24</f>
        <v>0</v>
      </c>
      <c r="F43" s="205">
        <f>F19+F20+F26+F25+F24</f>
        <v>0</v>
      </c>
      <c r="G43" s="258">
        <f>G19+G20+G26+G25+G24</f>
        <v>44000</v>
      </c>
      <c r="I43" s="206"/>
    </row>
    <row r="44" spans="1:12" ht="15" customHeight="1" x14ac:dyDescent="0.25">
      <c r="A44" s="62" t="s">
        <v>27</v>
      </c>
      <c r="B44" s="207" t="s">
        <v>26</v>
      </c>
      <c r="C44" s="208">
        <v>0.01</v>
      </c>
      <c r="D44" s="205">
        <f>$C44*(D6+D9+D14)</f>
        <v>238000</v>
      </c>
      <c r="E44" s="205">
        <f>$C44*(E6+E9+E14)</f>
        <v>0</v>
      </c>
      <c r="F44" s="205">
        <f>$C44*(F6+F9+F14)</f>
        <v>0</v>
      </c>
      <c r="G44" s="258">
        <f>$C44*(G6+G9+G14)</f>
        <v>238000</v>
      </c>
      <c r="I44" s="206"/>
    </row>
    <row r="45" spans="1:12" s="190" customFormat="1" x14ac:dyDescent="0.25">
      <c r="A45" s="62" t="s">
        <v>29</v>
      </c>
      <c r="B45" s="209" t="s">
        <v>28</v>
      </c>
      <c r="C45" s="210"/>
      <c r="D45" s="211">
        <f>IF(D44&gt;D43,D44-D43,0)</f>
        <v>194000</v>
      </c>
      <c r="E45" s="211">
        <f>IF(E44&gt;E43,E44-E43,0)</f>
        <v>0</v>
      </c>
      <c r="F45" s="211">
        <f>IF(F44&gt;F43,F44-F43,0)</f>
        <v>0</v>
      </c>
      <c r="G45" s="259">
        <f>IF(G44&gt;G43,G44-G43,0)</f>
        <v>194000</v>
      </c>
      <c r="I45" s="200"/>
    </row>
    <row r="46" spans="1:12" s="190" customFormat="1" x14ac:dyDescent="0.25">
      <c r="A46" s="195"/>
      <c r="B46" s="212"/>
      <c r="C46" s="204"/>
      <c r="D46" s="172"/>
      <c r="E46" s="172"/>
      <c r="F46" s="172"/>
      <c r="G46" s="147"/>
      <c r="I46" s="200"/>
    </row>
    <row r="47" spans="1:12" s="190" customFormat="1" x14ac:dyDescent="0.25">
      <c r="A47" s="195"/>
      <c r="B47" s="213" t="s">
        <v>53</v>
      </c>
      <c r="C47" s="214"/>
      <c r="D47" s="215">
        <f>IF((D22+D28+D33+D45+D36)&lt;D44,D44,(D22+D28+D33+D36+D45))</f>
        <v>1103000</v>
      </c>
      <c r="E47" s="215">
        <f t="shared" ref="E47:G47" si="2">IF((E22+E28+E33+E45+E36)&lt;E44,E44,(E22+E28+E33+E36+E45))</f>
        <v>0</v>
      </c>
      <c r="F47" s="215">
        <f t="shared" si="2"/>
        <v>0</v>
      </c>
      <c r="G47" s="260">
        <f t="shared" si="2"/>
        <v>1103000</v>
      </c>
      <c r="I47" s="200"/>
    </row>
    <row r="48" spans="1:12" s="219" customFormat="1" x14ac:dyDescent="0.25">
      <c r="A48" s="216" t="s">
        <v>38</v>
      </c>
      <c r="B48" s="216" t="s">
        <v>30</v>
      </c>
      <c r="C48" s="217">
        <v>0.6</v>
      </c>
      <c r="D48" s="218">
        <f>IF(D47*$C48&lt;0,0,D47*$C48)</f>
        <v>661800</v>
      </c>
      <c r="E48" s="218">
        <f>IF(E47*$C48&lt;0,0,E47*$C48)</f>
        <v>0</v>
      </c>
      <c r="F48" s="257">
        <f>IF(F47*$C48&lt;0,0,F47*$C48)</f>
        <v>0</v>
      </c>
      <c r="G48" s="261">
        <f>IF(G47*$C48&lt;0,0,G47*$C48)</f>
        <v>661800</v>
      </c>
      <c r="I48" s="220"/>
    </row>
    <row r="49" spans="1:9" s="190" customFormat="1" x14ac:dyDescent="0.25">
      <c r="A49" s="195"/>
      <c r="B49" s="212"/>
      <c r="C49" s="204"/>
      <c r="D49" s="205"/>
      <c r="E49" s="221"/>
      <c r="F49" s="205"/>
      <c r="G49" s="258"/>
      <c r="I49" s="200"/>
    </row>
    <row r="50" spans="1:9" ht="15.75" x14ac:dyDescent="0.25">
      <c r="B50" s="222" t="s">
        <v>31</v>
      </c>
      <c r="C50" s="143"/>
      <c r="D50" s="223"/>
      <c r="E50" s="224"/>
      <c r="F50" s="223"/>
      <c r="G50" s="262"/>
      <c r="I50" s="206"/>
    </row>
    <row r="51" spans="1:9" x14ac:dyDescent="0.25">
      <c r="B51" s="142" t="s">
        <v>32</v>
      </c>
      <c r="C51" s="143"/>
      <c r="D51" s="249"/>
      <c r="E51" s="248"/>
      <c r="F51" s="172"/>
      <c r="G51" s="167">
        <f>SUM(D51:E51)</f>
        <v>0</v>
      </c>
      <c r="I51" s="206"/>
    </row>
    <row r="52" spans="1:9" x14ac:dyDescent="0.25">
      <c r="B52" s="142" t="s">
        <v>33</v>
      </c>
      <c r="C52" s="143"/>
      <c r="D52" s="249">
        <v>169020</v>
      </c>
      <c r="E52" s="248"/>
      <c r="F52" s="172"/>
      <c r="G52" s="167">
        <f>SUM(D52:E52)</f>
        <v>169020</v>
      </c>
      <c r="I52" s="206"/>
    </row>
    <row r="53" spans="1:9" ht="26.25" x14ac:dyDescent="0.25">
      <c r="B53" s="225" t="s">
        <v>64</v>
      </c>
      <c r="C53" s="143"/>
      <c r="D53" s="249">
        <v>272700</v>
      </c>
      <c r="E53" s="248"/>
      <c r="F53" s="172"/>
      <c r="G53" s="167">
        <f>SUM(D53:E53)</f>
        <v>272700</v>
      </c>
      <c r="I53" s="206"/>
    </row>
    <row r="54" spans="1:9" ht="14.25" customHeight="1" x14ac:dyDescent="0.25">
      <c r="B54" s="142"/>
      <c r="C54" s="143"/>
      <c r="D54" s="223"/>
      <c r="E54" s="224"/>
      <c r="F54" s="223"/>
      <c r="G54" s="167"/>
      <c r="I54" s="206"/>
    </row>
    <row r="55" spans="1:9" ht="15" customHeight="1" x14ac:dyDescent="0.25">
      <c r="B55" s="222" t="s">
        <v>34</v>
      </c>
      <c r="C55" s="226"/>
      <c r="D55" s="223"/>
      <c r="E55" s="206"/>
      <c r="F55" s="233"/>
      <c r="G55" s="262"/>
      <c r="I55" s="206"/>
    </row>
    <row r="56" spans="1:9" ht="15" customHeight="1" x14ac:dyDescent="0.25">
      <c r="B56" s="142" t="s">
        <v>35</v>
      </c>
      <c r="C56" s="226"/>
      <c r="D56" s="223"/>
      <c r="E56" s="206"/>
      <c r="F56" s="249"/>
      <c r="G56" s="167">
        <f>F56</f>
        <v>0</v>
      </c>
      <c r="I56" s="206"/>
    </row>
    <row r="57" spans="1:9" ht="15" customHeight="1" x14ac:dyDescent="0.25">
      <c r="B57" s="142" t="s">
        <v>36</v>
      </c>
      <c r="C57" s="226"/>
      <c r="D57" s="223"/>
      <c r="E57" s="206"/>
      <c r="F57" s="249"/>
      <c r="G57" s="167">
        <f>F57</f>
        <v>0</v>
      </c>
      <c r="I57" s="206"/>
    </row>
    <row r="58" spans="1:9" ht="15" customHeight="1" x14ac:dyDescent="0.25">
      <c r="B58" s="207"/>
      <c r="C58" s="143"/>
      <c r="D58" s="223"/>
      <c r="E58" s="224"/>
      <c r="F58" s="223"/>
      <c r="G58" s="147"/>
      <c r="I58" s="206"/>
    </row>
    <row r="59" spans="1:9" s="190" customFormat="1" ht="15" customHeight="1" x14ac:dyDescent="0.25">
      <c r="A59" s="195"/>
      <c r="B59" s="227" t="s">
        <v>37</v>
      </c>
      <c r="C59" s="226"/>
      <c r="D59" s="254"/>
      <c r="E59" s="189"/>
      <c r="F59" s="199"/>
      <c r="G59" s="263">
        <f>D59</f>
        <v>0</v>
      </c>
      <c r="I59" s="200"/>
    </row>
    <row r="60" spans="1:9" ht="15" customHeight="1" x14ac:dyDescent="0.25">
      <c r="B60" s="207"/>
      <c r="C60" s="143"/>
      <c r="D60" s="223"/>
      <c r="E60" s="224"/>
      <c r="F60" s="223"/>
      <c r="G60" s="147"/>
      <c r="I60" s="206"/>
    </row>
    <row r="61" spans="1:9" ht="15" customHeight="1" x14ac:dyDescent="0.25">
      <c r="A61" s="175" t="s">
        <v>52</v>
      </c>
      <c r="B61" s="176" t="s">
        <v>39</v>
      </c>
      <c r="C61" s="177"/>
      <c r="D61" s="151">
        <f>SUM(D50:D59)</f>
        <v>441720</v>
      </c>
      <c r="E61" s="151">
        <f>SUM(E51:E59)</f>
        <v>0</v>
      </c>
      <c r="F61" s="151">
        <f>SUM(F51:F59)</f>
        <v>0</v>
      </c>
      <c r="G61" s="152">
        <f>SUM(G51:G59)</f>
        <v>441720</v>
      </c>
      <c r="I61" s="206"/>
    </row>
    <row r="62" spans="1:9" s="190" customFormat="1" ht="15" customHeight="1" x14ac:dyDescent="0.25">
      <c r="A62" s="195"/>
      <c r="B62" s="227"/>
      <c r="C62" s="228"/>
      <c r="D62" s="189"/>
      <c r="E62" s="189"/>
      <c r="F62" s="189"/>
      <c r="G62" s="264"/>
      <c r="I62" s="200"/>
    </row>
    <row r="63" spans="1:9" ht="15.75" thickBot="1" x14ac:dyDescent="0.3">
      <c r="B63" s="176" t="s">
        <v>40</v>
      </c>
      <c r="C63" s="177"/>
      <c r="D63" s="151">
        <f>D61-D48</f>
        <v>-220080</v>
      </c>
      <c r="E63" s="151">
        <f>E61-E48</f>
        <v>0</v>
      </c>
      <c r="F63" s="151">
        <f>F61-F48</f>
        <v>0</v>
      </c>
      <c r="G63" s="185">
        <f>G61-G48</f>
        <v>-220080</v>
      </c>
      <c r="I63" s="206"/>
    </row>
    <row r="64" spans="1:9" x14ac:dyDescent="0.25">
      <c r="B64" s="174"/>
      <c r="C64" s="145"/>
      <c r="D64" s="229"/>
      <c r="E64" s="229"/>
      <c r="F64" s="229"/>
      <c r="G64" s="230"/>
      <c r="I64" s="206"/>
    </row>
    <row r="65" spans="2:9" ht="15.75" x14ac:dyDescent="0.25">
      <c r="B65" s="174" t="s">
        <v>65</v>
      </c>
      <c r="C65" s="145"/>
      <c r="D65" s="231" t="str">
        <f>IF(D61&gt;D48,"SI","NO")</f>
        <v>NO</v>
      </c>
      <c r="E65" s="232"/>
      <c r="F65" s="232"/>
      <c r="G65" s="232" t="str">
        <f>IF(G61&gt;G48,"SI","NO")</f>
        <v>NO</v>
      </c>
      <c r="I65" s="206"/>
    </row>
    <row r="66" spans="2:9" x14ac:dyDescent="0.25">
      <c r="B66" s="142"/>
      <c r="C66" s="143"/>
      <c r="D66" s="233"/>
      <c r="E66" s="206"/>
      <c r="F66" s="206"/>
      <c r="G66" s="206"/>
      <c r="I66" s="206"/>
    </row>
    <row r="67" spans="2:9" ht="15.75" x14ac:dyDescent="0.25">
      <c r="B67" s="102" t="s">
        <v>41</v>
      </c>
      <c r="C67" s="234"/>
      <c r="D67" s="235">
        <f>IF(AND(D61&gt;D48,G61&gt;G48),MIN(D61-D48,G61-G48),0)</f>
        <v>0</v>
      </c>
      <c r="E67" s="223"/>
      <c r="F67" s="223"/>
      <c r="G67" s="223"/>
      <c r="I67" s="206"/>
    </row>
    <row r="68" spans="2:9" x14ac:dyDescent="0.25">
      <c r="B68" s="105" t="s">
        <v>42</v>
      </c>
      <c r="C68" s="160"/>
      <c r="D68" s="237"/>
      <c r="E68" s="238"/>
      <c r="F68" s="238"/>
      <c r="G68" s="238"/>
      <c r="I68" s="206"/>
    </row>
    <row r="69" spans="2:9" x14ac:dyDescent="0.25">
      <c r="B69" s="108" t="s">
        <v>51</v>
      </c>
      <c r="C69" s="160"/>
      <c r="D69" s="239">
        <f>D$67/((1+C70)*100)*100</f>
        <v>0</v>
      </c>
      <c r="E69" s="223"/>
      <c r="F69" s="223"/>
      <c r="G69" s="223"/>
      <c r="I69" s="206"/>
    </row>
    <row r="70" spans="2:9" x14ac:dyDescent="0.25">
      <c r="B70" s="108" t="s">
        <v>43</v>
      </c>
      <c r="C70" s="255"/>
      <c r="D70" s="239">
        <f>C70*D69</f>
        <v>0</v>
      </c>
      <c r="E70" s="223"/>
      <c r="F70" s="223"/>
      <c r="G70" s="223"/>
      <c r="I70" s="206"/>
    </row>
    <row r="71" spans="2:9" x14ac:dyDescent="0.25">
      <c r="B71" s="236"/>
      <c r="C71" s="160"/>
      <c r="D71" s="240"/>
      <c r="E71" s="233"/>
      <c r="F71" s="233"/>
      <c r="G71" s="233"/>
      <c r="I71" s="206"/>
    </row>
    <row r="72" spans="2:9" x14ac:dyDescent="0.25">
      <c r="B72" s="241" t="s">
        <v>44</v>
      </c>
      <c r="C72" s="242"/>
      <c r="D72" s="243">
        <f>D67/D52</f>
        <v>0</v>
      </c>
      <c r="E72" s="244"/>
      <c r="F72" s="244"/>
      <c r="G72" s="244"/>
      <c r="I72" s="206"/>
    </row>
    <row r="73" spans="2:9" x14ac:dyDescent="0.25">
      <c r="B73" s="142"/>
      <c r="C73" s="143"/>
      <c r="D73" s="206"/>
      <c r="E73" s="206"/>
      <c r="F73" s="206"/>
      <c r="G73" s="206"/>
      <c r="I73" s="206"/>
    </row>
    <row r="74" spans="2:9" ht="156" customHeight="1" x14ac:dyDescent="0.25">
      <c r="B74" s="245" t="s">
        <v>66</v>
      </c>
      <c r="C74" s="246"/>
      <c r="D74" s="246"/>
      <c r="E74" s="246"/>
      <c r="F74" s="246"/>
      <c r="G74" s="246"/>
    </row>
  </sheetData>
  <sheetProtection formatCells="0" insertColumns="0" insertRows="0"/>
  <mergeCells count="4">
    <mergeCell ref="B1:G1"/>
    <mergeCell ref="B3:G3"/>
    <mergeCell ref="B40:G40"/>
    <mergeCell ref="B74:G74"/>
  </mergeCells>
  <conditionalFormatting sqref="G65">
    <cfRule type="cellIs" dxfId="11" priority="4" operator="equal">
      <formula>"SI"</formula>
    </cfRule>
  </conditionalFormatting>
  <conditionalFormatting sqref="D65:G65">
    <cfRule type="cellIs" dxfId="10" priority="2" operator="equal">
      <formula>"SI"</formula>
    </cfRule>
    <cfRule type="cellIs" dxfId="9" priority="3" operator="equal">
      <formula>"NO"</formula>
    </cfRule>
  </conditionalFormatting>
  <conditionalFormatting sqref="D6">
    <cfRule type="cellIs" priority="1" operator="greaterThanOrEqual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"/>
  <dimension ref="A1:H72"/>
  <sheetViews>
    <sheetView tabSelected="1" zoomScaleNormal="100" workbookViewId="0">
      <selection activeCell="E23" sqref="E23"/>
    </sheetView>
  </sheetViews>
  <sheetFormatPr defaultRowHeight="15" x14ac:dyDescent="0.25"/>
  <cols>
    <col min="1" max="1" width="3.85546875" bestFit="1" customWidth="1"/>
    <col min="2" max="2" width="46.7109375" customWidth="1"/>
    <col min="3" max="3" width="4.85546875" customWidth="1"/>
    <col min="4" max="7" width="13.7109375" customWidth="1"/>
  </cols>
  <sheetData>
    <row r="1" spans="1:8" ht="15.75" x14ac:dyDescent="0.25">
      <c r="A1" s="1"/>
      <c r="B1" s="135" t="s">
        <v>71</v>
      </c>
      <c r="C1" s="135"/>
      <c r="D1" s="135"/>
      <c r="E1" s="135"/>
      <c r="F1" s="135"/>
      <c r="G1" s="135"/>
    </row>
    <row r="2" spans="1:8" x14ac:dyDescent="0.25">
      <c r="A2" s="2"/>
      <c r="B2" s="3"/>
      <c r="C2" s="2"/>
      <c r="D2" s="4"/>
      <c r="E2" s="4"/>
      <c r="F2" s="4"/>
      <c r="G2" s="4"/>
    </row>
    <row r="3" spans="1:8" ht="15.75" thickBot="1" x14ac:dyDescent="0.3">
      <c r="A3" s="1"/>
      <c r="B3" s="131" t="s">
        <v>0</v>
      </c>
      <c r="C3" s="131"/>
      <c r="D3" s="131"/>
      <c r="E3" s="131"/>
      <c r="F3" s="131"/>
      <c r="G3" s="131"/>
    </row>
    <row r="4" spans="1:8" x14ac:dyDescent="0.25">
      <c r="A4" s="1"/>
      <c r="B4" s="5"/>
      <c r="C4" s="6"/>
      <c r="D4" s="7" t="s">
        <v>1</v>
      </c>
      <c r="E4" s="7" t="s">
        <v>2</v>
      </c>
      <c r="F4" s="7" t="s">
        <v>3</v>
      </c>
      <c r="G4" s="8" t="s">
        <v>4</v>
      </c>
    </row>
    <row r="5" spans="1:8" x14ac:dyDescent="0.25">
      <c r="A5" s="1"/>
      <c r="B5" s="9"/>
      <c r="C5" s="10"/>
      <c r="D5" s="11"/>
      <c r="E5" s="12"/>
      <c r="F5" s="12"/>
      <c r="G5" s="13"/>
    </row>
    <row r="6" spans="1:8" x14ac:dyDescent="0.25">
      <c r="A6" s="1"/>
      <c r="B6" s="9" t="s">
        <v>5</v>
      </c>
      <c r="C6" s="10"/>
      <c r="D6" s="14">
        <v>50000000</v>
      </c>
      <c r="E6" s="14"/>
      <c r="F6" s="14"/>
      <c r="G6" s="15">
        <f>D6+E6+F6</f>
        <v>50000000</v>
      </c>
    </row>
    <row r="7" spans="1:8" x14ac:dyDescent="0.25">
      <c r="A7" s="1"/>
      <c r="B7" s="116" t="s">
        <v>46</v>
      </c>
      <c r="C7" s="117"/>
      <c r="D7" s="118">
        <v>3000000</v>
      </c>
      <c r="E7" s="118">
        <v>1500000</v>
      </c>
      <c r="F7" s="118"/>
      <c r="G7" s="15"/>
    </row>
    <row r="8" spans="1:8" x14ac:dyDescent="0.25">
      <c r="A8" s="1"/>
      <c r="B8" s="116" t="s">
        <v>47</v>
      </c>
      <c r="C8" s="117"/>
      <c r="D8" s="118">
        <v>100</v>
      </c>
      <c r="E8" s="118">
        <v>100</v>
      </c>
      <c r="F8" s="118"/>
      <c r="G8" s="15"/>
    </row>
    <row r="9" spans="1:8" x14ac:dyDescent="0.25">
      <c r="A9" s="1"/>
      <c r="B9" s="9" t="s">
        <v>48</v>
      </c>
      <c r="C9" s="10"/>
      <c r="D9" s="130">
        <f>D7*D8/100</f>
        <v>3000000</v>
      </c>
      <c r="E9" s="130">
        <f>E7*E8/100</f>
        <v>1500000</v>
      </c>
      <c r="F9" s="130">
        <f>F7*F8/100</f>
        <v>0</v>
      </c>
      <c r="G9" s="15">
        <f>D9+E9+F9</f>
        <v>4500000</v>
      </c>
    </row>
    <row r="10" spans="1:8" x14ac:dyDescent="0.25">
      <c r="A10" s="1"/>
      <c r="B10" s="9" t="s">
        <v>6</v>
      </c>
      <c r="C10" s="10"/>
      <c r="D10" s="16"/>
      <c r="E10" s="14"/>
      <c r="F10" s="14"/>
      <c r="G10" s="15">
        <f>D10+E10+F10</f>
        <v>0</v>
      </c>
    </row>
    <row r="11" spans="1:8" x14ac:dyDescent="0.25">
      <c r="A11" s="1"/>
      <c r="B11" s="17" t="s">
        <v>7</v>
      </c>
      <c r="C11" s="18"/>
      <c r="D11" s="19">
        <f>D6+D9+D10</f>
        <v>53000000</v>
      </c>
      <c r="E11" s="19">
        <f t="shared" ref="E11:G11" si="0">E6+E9+E10</f>
        <v>1500000</v>
      </c>
      <c r="F11" s="19">
        <f t="shared" si="0"/>
        <v>0</v>
      </c>
      <c r="G11" s="20">
        <f t="shared" si="0"/>
        <v>54500000</v>
      </c>
    </row>
    <row r="12" spans="1:8" x14ac:dyDescent="0.25">
      <c r="A12" s="21"/>
      <c r="B12" s="22" t="s">
        <v>8</v>
      </c>
      <c r="C12" s="21"/>
      <c r="D12" s="23">
        <f>D11/$G11</f>
        <v>0.97247706422018354</v>
      </c>
      <c r="E12" s="23">
        <f>E11/$G11</f>
        <v>2.7522935779816515E-2</v>
      </c>
      <c r="F12" s="23">
        <f>F11/$G11</f>
        <v>0</v>
      </c>
      <c r="G12" s="24">
        <f>G11/$G11</f>
        <v>1</v>
      </c>
    </row>
    <row r="13" spans="1:8" x14ac:dyDescent="0.25">
      <c r="A13" s="1"/>
      <c r="B13" s="25"/>
      <c r="C13" s="26"/>
      <c r="D13" s="27"/>
      <c r="E13" s="27"/>
      <c r="F13" s="27"/>
      <c r="G13" s="28"/>
    </row>
    <row r="14" spans="1:8" x14ac:dyDescent="0.25">
      <c r="A14" s="1"/>
      <c r="B14" s="17" t="s">
        <v>9</v>
      </c>
      <c r="C14" s="17"/>
      <c r="D14" s="19">
        <f>D12*$G14</f>
        <v>-3500917.4311926607</v>
      </c>
      <c r="E14" s="19">
        <f>$G14*E12</f>
        <v>-99082.568807339456</v>
      </c>
      <c r="F14" s="19">
        <f>$G14*F12</f>
        <v>0</v>
      </c>
      <c r="G14" s="119">
        <v>-3600000</v>
      </c>
    </row>
    <row r="15" spans="1:8" s="125" customFormat="1" x14ac:dyDescent="0.25">
      <c r="A15" s="2"/>
      <c r="B15" s="120" t="s">
        <v>49</v>
      </c>
      <c r="C15" s="121"/>
      <c r="D15" s="122">
        <f>(D9-D7)*-1</f>
        <v>0</v>
      </c>
      <c r="E15" s="122">
        <f t="shared" ref="E15:F15" si="1">(E9-E7)*-1</f>
        <v>0</v>
      </c>
      <c r="F15" s="122">
        <f t="shared" si="1"/>
        <v>0</v>
      </c>
      <c r="G15" s="123">
        <f>SUM(D15:F15)</f>
        <v>0</v>
      </c>
      <c r="H15" s="124"/>
    </row>
    <row r="16" spans="1:8" s="125" customFormat="1" x14ac:dyDescent="0.25">
      <c r="A16" s="2"/>
      <c r="B16" s="120" t="s">
        <v>50</v>
      </c>
      <c r="C16" s="121"/>
      <c r="D16" s="122">
        <f>D12*$G$16</f>
        <v>0</v>
      </c>
      <c r="E16" s="122">
        <f t="shared" ref="E16:F16" si="2">E12*$G$16</f>
        <v>0</v>
      </c>
      <c r="F16" s="122">
        <f t="shared" si="2"/>
        <v>0</v>
      </c>
      <c r="G16" s="129"/>
      <c r="H16" s="126"/>
    </row>
    <row r="17" spans="1:8" x14ac:dyDescent="0.25">
      <c r="A17" s="1"/>
      <c r="B17" s="29"/>
      <c r="C17" s="30"/>
      <c r="D17" s="27"/>
      <c r="E17" s="27"/>
      <c r="F17" s="27"/>
      <c r="G17" s="28"/>
    </row>
    <row r="18" spans="1:8" x14ac:dyDescent="0.25">
      <c r="A18" s="1"/>
      <c r="B18" s="17" t="s">
        <v>10</v>
      </c>
      <c r="C18" s="18"/>
      <c r="D18" s="19">
        <f>FLOOR(D11+D14+D15+D16,1000)</f>
        <v>49499000</v>
      </c>
      <c r="E18" s="19">
        <f t="shared" ref="E18:G18" si="3">FLOOR(E11+E14+E15+E16,1000)</f>
        <v>1400000</v>
      </c>
      <c r="F18" s="94">
        <f t="shared" si="3"/>
        <v>0</v>
      </c>
      <c r="G18" s="19">
        <f t="shared" si="3"/>
        <v>50900000</v>
      </c>
      <c r="H18" s="127"/>
    </row>
    <row r="19" spans="1:8" x14ac:dyDescent="0.25">
      <c r="A19" s="1"/>
      <c r="B19" s="9"/>
      <c r="C19" s="10"/>
      <c r="D19" s="11"/>
      <c r="E19" s="12"/>
      <c r="F19" s="12"/>
      <c r="G19" s="13"/>
    </row>
    <row r="20" spans="1:8" x14ac:dyDescent="0.25">
      <c r="A20" s="1"/>
      <c r="B20" s="31" t="s">
        <v>11</v>
      </c>
      <c r="C20" s="30"/>
      <c r="D20" s="16">
        <v>500000</v>
      </c>
      <c r="E20" s="14"/>
      <c r="F20" s="14"/>
      <c r="G20" s="32">
        <f>D20+E20+F20</f>
        <v>500000</v>
      </c>
    </row>
    <row r="21" spans="1:8" x14ac:dyDescent="0.25">
      <c r="A21" s="1"/>
      <c r="B21" s="31" t="s">
        <v>12</v>
      </c>
      <c r="C21" s="30"/>
      <c r="D21" s="16">
        <v>30000</v>
      </c>
      <c r="E21" s="14">
        <v>15000</v>
      </c>
      <c r="F21" s="14"/>
      <c r="G21" s="32">
        <f>D21+E21+F21</f>
        <v>45000</v>
      </c>
    </row>
    <row r="22" spans="1:8" x14ac:dyDescent="0.25">
      <c r="A22" s="1"/>
      <c r="B22" s="29" t="s">
        <v>13</v>
      </c>
      <c r="C22" s="10"/>
      <c r="D22" s="16">
        <v>100000</v>
      </c>
      <c r="E22" s="14"/>
      <c r="F22" s="14"/>
      <c r="G22" s="32">
        <f>D22+E22+F22</f>
        <v>100000</v>
      </c>
    </row>
    <row r="23" spans="1:8" x14ac:dyDescent="0.25">
      <c r="A23" s="1"/>
      <c r="B23" s="17" t="s">
        <v>14</v>
      </c>
      <c r="C23" s="18"/>
      <c r="D23" s="19">
        <f>D21+D20+D22</f>
        <v>630000</v>
      </c>
      <c r="E23" s="19">
        <f>E21+E20+E22</f>
        <v>15000</v>
      </c>
      <c r="F23" s="19">
        <f>F21+F20+F22</f>
        <v>0</v>
      </c>
      <c r="G23" s="20">
        <f>G21+G20+G22</f>
        <v>645000</v>
      </c>
    </row>
    <row r="24" spans="1:8" x14ac:dyDescent="0.25">
      <c r="A24" s="1"/>
      <c r="B24" s="33"/>
      <c r="C24" s="10"/>
      <c r="D24" s="27"/>
      <c r="E24" s="34"/>
      <c r="F24" s="34"/>
      <c r="G24" s="35"/>
    </row>
    <row r="25" spans="1:8" x14ac:dyDescent="0.25">
      <c r="A25" s="1"/>
      <c r="B25" s="31" t="s">
        <v>15</v>
      </c>
      <c r="C25" s="30"/>
      <c r="D25" s="128"/>
      <c r="E25" s="14"/>
      <c r="F25" s="14"/>
      <c r="G25" s="32">
        <f>D25+E25+F25</f>
        <v>0</v>
      </c>
    </row>
    <row r="26" spans="1:8" x14ac:dyDescent="0.25">
      <c r="A26" s="1"/>
      <c r="B26" s="31" t="s">
        <v>16</v>
      </c>
      <c r="C26" s="30"/>
      <c r="D26" s="16">
        <v>-300000</v>
      </c>
      <c r="E26" s="14">
        <v>-3000</v>
      </c>
      <c r="F26" s="14"/>
      <c r="G26" s="32">
        <f>D26+E26+F26</f>
        <v>-303000</v>
      </c>
    </row>
    <row r="27" spans="1:8" x14ac:dyDescent="0.25">
      <c r="A27" s="1"/>
      <c r="B27" s="31" t="s">
        <v>17</v>
      </c>
      <c r="C27" s="30"/>
      <c r="D27" s="36">
        <f>$G$27*D12</f>
        <v>-52513.761467889912</v>
      </c>
      <c r="E27" s="36">
        <f>$G$27*E12</f>
        <v>-1486.2385321100919</v>
      </c>
      <c r="F27" s="36">
        <f>$G$27*F12</f>
        <v>0</v>
      </c>
      <c r="G27" s="37">
        <v>-54000</v>
      </c>
    </row>
    <row r="28" spans="1:8" x14ac:dyDescent="0.25">
      <c r="A28" s="1"/>
      <c r="B28" s="29" t="s">
        <v>18</v>
      </c>
      <c r="C28" s="10"/>
      <c r="D28" s="128"/>
      <c r="E28" s="14"/>
      <c r="F28" s="14"/>
      <c r="G28" s="32">
        <f>D28+E28+F28</f>
        <v>0</v>
      </c>
    </row>
    <row r="29" spans="1:8" x14ac:dyDescent="0.25">
      <c r="A29" s="1"/>
      <c r="B29" s="17" t="s">
        <v>19</v>
      </c>
      <c r="C29" s="18"/>
      <c r="D29" s="19">
        <f>SUM(D25:D28)</f>
        <v>-352513.76146788988</v>
      </c>
      <c r="E29" s="19">
        <f t="shared" ref="E29:G29" si="4">SUM(E25:E28)</f>
        <v>-4486.2385321100919</v>
      </c>
      <c r="F29" s="19">
        <f t="shared" si="4"/>
        <v>0</v>
      </c>
      <c r="G29" s="20">
        <f t="shared" si="4"/>
        <v>-357000</v>
      </c>
    </row>
    <row r="30" spans="1:8" x14ac:dyDescent="0.25">
      <c r="A30" s="1"/>
      <c r="B30" s="38"/>
      <c r="C30" s="10"/>
      <c r="D30" s="27"/>
      <c r="E30" s="34"/>
      <c r="F30" s="34"/>
      <c r="G30" s="35"/>
    </row>
    <row r="31" spans="1:8" x14ac:dyDescent="0.25">
      <c r="A31" s="39"/>
      <c r="B31" s="40" t="s">
        <v>20</v>
      </c>
      <c r="C31" s="41"/>
      <c r="D31" s="19">
        <f>FLOOR(D23+D29,100)</f>
        <v>277400</v>
      </c>
      <c r="E31" s="19">
        <f t="shared" ref="E31:G31" si="5">FLOOR(E23+E29,100)</f>
        <v>10500</v>
      </c>
      <c r="F31" s="19">
        <f t="shared" si="5"/>
        <v>0</v>
      </c>
      <c r="G31" s="20">
        <f t="shared" si="5"/>
        <v>288000</v>
      </c>
      <c r="H31" s="127"/>
    </row>
    <row r="32" spans="1:8" x14ac:dyDescent="0.25">
      <c r="A32" s="21"/>
      <c r="B32" s="42" t="s">
        <v>8</v>
      </c>
      <c r="C32" s="21"/>
      <c r="D32" s="43">
        <f>IF(D31&lt;=0,0,IF(D31&gt;G31,1,D31/G31))</f>
        <v>0.96319444444444446</v>
      </c>
      <c r="E32" s="43">
        <f>IF(E31&lt;=0,0,IF(E31&gt;G31,1,E31/G31))</f>
        <v>3.6458333333333336E-2</v>
      </c>
      <c r="F32" s="43">
        <f>IF(F31&lt;=0,0,IF(F31&gt;G31,1,F31/G31))</f>
        <v>0</v>
      </c>
      <c r="G32" s="44">
        <f>G31/$G31</f>
        <v>1</v>
      </c>
    </row>
    <row r="33" spans="1:7" x14ac:dyDescent="0.25">
      <c r="A33" s="1"/>
      <c r="B33" s="38"/>
      <c r="C33" s="10"/>
      <c r="D33" s="27"/>
      <c r="E33" s="34"/>
      <c r="F33" s="34"/>
      <c r="G33" s="35"/>
    </row>
    <row r="34" spans="1:7" x14ac:dyDescent="0.25">
      <c r="A34" s="45"/>
      <c r="B34" s="9" t="s">
        <v>21</v>
      </c>
      <c r="C34" s="10"/>
      <c r="D34" s="36">
        <f>G34*D32</f>
        <v>0</v>
      </c>
      <c r="E34" s="36">
        <f>G34*E32</f>
        <v>0</v>
      </c>
      <c r="F34" s="36">
        <f>G34*F32</f>
        <v>0</v>
      </c>
      <c r="G34" s="46"/>
    </row>
    <row r="35" spans="1:7" ht="15.75" thickBot="1" x14ac:dyDescent="0.3">
      <c r="A35" s="39" t="s">
        <v>22</v>
      </c>
      <c r="B35" s="17" t="s">
        <v>23</v>
      </c>
      <c r="C35" s="18"/>
      <c r="D35" s="19">
        <f>D31+D34</f>
        <v>277400</v>
      </c>
      <c r="E35" s="19">
        <f t="shared" ref="E35:F35" si="6">E31+E34</f>
        <v>10500</v>
      </c>
      <c r="F35" s="19">
        <f t="shared" si="6"/>
        <v>0</v>
      </c>
      <c r="G35" s="47">
        <f>G31+G34</f>
        <v>288000</v>
      </c>
    </row>
    <row r="36" spans="1:7" x14ac:dyDescent="0.25">
      <c r="A36" s="1"/>
      <c r="B36" s="25"/>
      <c r="C36" s="26"/>
      <c r="D36" s="48"/>
      <c r="E36" s="48"/>
      <c r="F36" s="48"/>
      <c r="G36" s="48"/>
    </row>
    <row r="37" spans="1:7" x14ac:dyDescent="0.25">
      <c r="A37" s="2"/>
      <c r="B37" s="33"/>
      <c r="C37" s="30"/>
      <c r="D37" s="48"/>
      <c r="E37" s="49"/>
      <c r="F37" s="48"/>
      <c r="G37" s="48"/>
    </row>
    <row r="38" spans="1:7" ht="15.75" thickBot="1" x14ac:dyDescent="0.3">
      <c r="A38" s="50"/>
      <c r="B38" s="131" t="s">
        <v>24</v>
      </c>
      <c r="C38" s="131"/>
      <c r="D38" s="131"/>
      <c r="E38" s="131"/>
      <c r="F38" s="131"/>
      <c r="G38" s="131"/>
    </row>
    <row r="39" spans="1:7" x14ac:dyDescent="0.25">
      <c r="A39" s="2"/>
      <c r="B39" s="51"/>
      <c r="C39" s="51"/>
      <c r="D39" s="7" t="s">
        <v>1</v>
      </c>
      <c r="E39" s="7" t="s">
        <v>2</v>
      </c>
      <c r="F39" s="52" t="s">
        <v>3</v>
      </c>
      <c r="G39" s="8" t="s">
        <v>4</v>
      </c>
    </row>
    <row r="40" spans="1:7" x14ac:dyDescent="0.25">
      <c r="A40" s="2"/>
      <c r="B40" s="53"/>
      <c r="C40" s="53"/>
      <c r="D40" s="53"/>
      <c r="E40" s="53"/>
      <c r="F40" s="54"/>
      <c r="G40" s="54"/>
    </row>
    <row r="41" spans="1:7" x14ac:dyDescent="0.25">
      <c r="A41" s="1"/>
      <c r="B41" s="55" t="s">
        <v>25</v>
      </c>
      <c r="C41" s="56"/>
      <c r="D41" s="57">
        <f>IF((D20+D21+D27+D26+D25)&lt;0,0,D20+D21+D27+D26+D25)</f>
        <v>177486.23853211012</v>
      </c>
      <c r="E41" s="57">
        <f t="shared" ref="E41:G41" si="7">IF((E20+E21+E27+E26+E25)&lt;0,0,E20+E21+E27+E26+E25)</f>
        <v>10513.761467889908</v>
      </c>
      <c r="F41" s="57">
        <f t="shared" si="7"/>
        <v>0</v>
      </c>
      <c r="G41" s="61">
        <f t="shared" si="7"/>
        <v>188000</v>
      </c>
    </row>
    <row r="42" spans="1:7" x14ac:dyDescent="0.25">
      <c r="A42" s="62" t="s">
        <v>27</v>
      </c>
      <c r="B42" s="59" t="s">
        <v>26</v>
      </c>
      <c r="C42" s="60">
        <v>0.01</v>
      </c>
      <c r="D42" s="57">
        <f>$C42*D18</f>
        <v>494990</v>
      </c>
      <c r="E42" s="57">
        <f>$C42*E18</f>
        <v>14000</v>
      </c>
      <c r="F42" s="57">
        <f>$C42*F18</f>
        <v>0</v>
      </c>
      <c r="G42" s="61">
        <f>$C42*G18</f>
        <v>509000</v>
      </c>
    </row>
    <row r="43" spans="1:7" x14ac:dyDescent="0.25">
      <c r="A43" s="62" t="s">
        <v>29</v>
      </c>
      <c r="B43" s="63" t="s">
        <v>28</v>
      </c>
      <c r="C43" s="64"/>
      <c r="D43" s="65">
        <f>IF(D42&gt;D41,D42-D41,0)</f>
        <v>317503.76146788988</v>
      </c>
      <c r="E43" s="65">
        <f>IF(E42&gt;E41,E42-E41,0)</f>
        <v>3486.2385321100919</v>
      </c>
      <c r="F43" s="66">
        <f>IF(F42&gt;F41,F42-F41,0)</f>
        <v>0</v>
      </c>
      <c r="G43" s="66">
        <f>IF(G42&gt;G41,G42-G41,0)</f>
        <v>321000</v>
      </c>
    </row>
    <row r="44" spans="1:7" x14ac:dyDescent="0.25">
      <c r="A44" s="2"/>
      <c r="B44" s="67"/>
      <c r="C44" s="56"/>
      <c r="D44" s="36"/>
      <c r="E44" s="36"/>
      <c r="F44" s="68"/>
      <c r="G44" s="68"/>
    </row>
    <row r="45" spans="1:7" x14ac:dyDescent="0.25">
      <c r="A45" s="2"/>
      <c r="B45" s="69" t="s">
        <v>53</v>
      </c>
      <c r="C45" s="70"/>
      <c r="D45" s="71">
        <f>IF((D23+D29+D34+D43)&lt;D42,D42,(D23+D29+D34+D43))</f>
        <v>594990</v>
      </c>
      <c r="E45" s="71">
        <f t="shared" ref="E45:G45" si="8">IF((E23+E29+E34+E43)&lt;E42,E42,(E23+E29+E34+E43))</f>
        <v>14000</v>
      </c>
      <c r="F45" s="72">
        <f t="shared" si="8"/>
        <v>0</v>
      </c>
      <c r="G45" s="73">
        <f t="shared" si="8"/>
        <v>609000</v>
      </c>
    </row>
    <row r="46" spans="1:7" x14ac:dyDescent="0.25">
      <c r="A46" s="74" t="s">
        <v>38</v>
      </c>
      <c r="B46" s="74" t="s">
        <v>30</v>
      </c>
      <c r="C46" s="75">
        <v>0.6</v>
      </c>
      <c r="D46" s="76">
        <f>IF(D45*$C46&lt;0,0,D45*$C46)</f>
        <v>356994</v>
      </c>
      <c r="E46" s="76">
        <f>IF(E45*$C46&lt;0,0,E45*$C46)</f>
        <v>8400</v>
      </c>
      <c r="F46" s="77">
        <f>IF(F45*$C46&lt;0,0,F45*$C46)</f>
        <v>0</v>
      </c>
      <c r="G46" s="77">
        <f>IF(G45*$C46&lt;0,0,G45*$C46)</f>
        <v>365400</v>
      </c>
    </row>
    <row r="47" spans="1:7" x14ac:dyDescent="0.25">
      <c r="A47" s="2"/>
      <c r="B47" s="67"/>
      <c r="C47" s="56"/>
      <c r="D47" s="57"/>
      <c r="E47" s="78"/>
      <c r="F47" s="58"/>
      <c r="G47" s="58"/>
    </row>
    <row r="48" spans="1:7" ht="15.75" x14ac:dyDescent="0.25">
      <c r="A48" s="1"/>
      <c r="B48" s="79" t="s">
        <v>31</v>
      </c>
      <c r="C48" s="10"/>
      <c r="D48" s="80"/>
      <c r="E48" s="81"/>
      <c r="F48" s="82"/>
      <c r="G48" s="83"/>
    </row>
    <row r="49" spans="1:7" x14ac:dyDescent="0.25">
      <c r="A49" s="1"/>
      <c r="B49" s="9" t="s">
        <v>32</v>
      </c>
      <c r="C49" s="10"/>
      <c r="D49" s="16">
        <v>56745</v>
      </c>
      <c r="E49" s="14">
        <v>2838.8</v>
      </c>
      <c r="F49" s="68"/>
      <c r="G49" s="84">
        <f>SUM(D49:E49)</f>
        <v>59583.8</v>
      </c>
    </row>
    <row r="50" spans="1:7" x14ac:dyDescent="0.25">
      <c r="A50" s="1"/>
      <c r="B50" s="9" t="s">
        <v>33</v>
      </c>
      <c r="C50" s="10"/>
      <c r="D50" s="16">
        <v>267295</v>
      </c>
      <c r="E50" s="14">
        <v>7565</v>
      </c>
      <c r="F50" s="68"/>
      <c r="G50" s="84">
        <f>SUM(D50:E50)</f>
        <v>274860</v>
      </c>
    </row>
    <row r="51" spans="1:7" x14ac:dyDescent="0.25">
      <c r="A51" s="1"/>
      <c r="B51" s="9"/>
      <c r="C51" s="10"/>
      <c r="D51" s="80"/>
      <c r="E51" s="81"/>
      <c r="F51" s="82"/>
      <c r="G51" s="84"/>
    </row>
    <row r="52" spans="1:7" ht="15.75" x14ac:dyDescent="0.25">
      <c r="A52" s="1"/>
      <c r="B52" s="79" t="s">
        <v>34</v>
      </c>
      <c r="C52" s="85"/>
      <c r="D52" s="80"/>
      <c r="E52" s="86"/>
      <c r="F52" s="87"/>
      <c r="G52" s="83"/>
    </row>
    <row r="53" spans="1:7" x14ac:dyDescent="0.25">
      <c r="A53" s="1"/>
      <c r="B53" s="9" t="s">
        <v>35</v>
      </c>
      <c r="C53" s="85"/>
      <c r="D53" s="80"/>
      <c r="E53" s="86"/>
      <c r="F53" s="88"/>
      <c r="G53" s="84">
        <f>F53</f>
        <v>0</v>
      </c>
    </row>
    <row r="54" spans="1:7" x14ac:dyDescent="0.25">
      <c r="A54" s="1"/>
      <c r="B54" s="9" t="s">
        <v>36</v>
      </c>
      <c r="C54" s="85"/>
      <c r="D54" s="80"/>
      <c r="E54" s="86"/>
      <c r="F54" s="88"/>
      <c r="G54" s="84">
        <f>F54</f>
        <v>0</v>
      </c>
    </row>
    <row r="55" spans="1:7" x14ac:dyDescent="0.25">
      <c r="A55" s="1"/>
      <c r="B55" s="59"/>
      <c r="C55" s="10"/>
      <c r="D55" s="80"/>
      <c r="E55" s="81"/>
      <c r="F55" s="82"/>
      <c r="G55" s="68"/>
    </row>
    <row r="56" spans="1:7" ht="15.75" x14ac:dyDescent="0.25">
      <c r="A56" s="2"/>
      <c r="B56" s="89" t="s">
        <v>37</v>
      </c>
      <c r="C56" s="85"/>
      <c r="D56" s="90">
        <v>-66666.666666666672</v>
      </c>
      <c r="E56" s="91"/>
      <c r="F56" s="92"/>
      <c r="G56" s="93">
        <f>D56</f>
        <v>-66666.666666666672</v>
      </c>
    </row>
    <row r="57" spans="1:7" x14ac:dyDescent="0.25">
      <c r="A57" s="1"/>
      <c r="B57" s="59"/>
      <c r="C57" s="10"/>
      <c r="D57" s="80"/>
      <c r="E57" s="81"/>
      <c r="F57" s="82"/>
      <c r="G57" s="68"/>
    </row>
    <row r="58" spans="1:7" x14ac:dyDescent="0.25">
      <c r="A58" s="39" t="s">
        <v>52</v>
      </c>
      <c r="B58" s="40" t="s">
        <v>39</v>
      </c>
      <c r="C58" s="41"/>
      <c r="D58" s="19">
        <f>SUM(D48:D56)</f>
        <v>257373.33333333331</v>
      </c>
      <c r="E58" s="19">
        <f>SUM(E49:E56)</f>
        <v>10403.799999999999</v>
      </c>
      <c r="F58" s="94">
        <f>SUM(F49:F56)</f>
        <v>0</v>
      </c>
      <c r="G58" s="94">
        <f>SUM(G49:G56)</f>
        <v>267777.1333333333</v>
      </c>
    </row>
    <row r="59" spans="1:7" x14ac:dyDescent="0.25">
      <c r="A59" s="2"/>
      <c r="B59" s="89"/>
      <c r="C59" s="95"/>
      <c r="D59" s="91"/>
      <c r="E59" s="91"/>
      <c r="F59" s="96"/>
      <c r="G59" s="96"/>
    </row>
    <row r="60" spans="1:7" ht="15.75" thickBot="1" x14ac:dyDescent="0.3">
      <c r="A60" s="1"/>
      <c r="B60" s="40" t="s">
        <v>40</v>
      </c>
      <c r="C60" s="41"/>
      <c r="D60" s="19">
        <f>D58-D46</f>
        <v>-99620.666666666686</v>
      </c>
      <c r="E60" s="19">
        <f>E58-E46</f>
        <v>2003.7999999999993</v>
      </c>
      <c r="F60" s="94">
        <f>F58-F46</f>
        <v>0</v>
      </c>
      <c r="G60" s="94">
        <f>G58-G46</f>
        <v>-97622.866666666698</v>
      </c>
    </row>
    <row r="61" spans="1:7" x14ac:dyDescent="0.25">
      <c r="A61" s="1"/>
      <c r="B61" s="38"/>
      <c r="C61" s="12"/>
      <c r="D61" s="97"/>
      <c r="E61" s="97"/>
      <c r="F61" s="97"/>
      <c r="G61" s="98"/>
    </row>
    <row r="62" spans="1:7" ht="15.75" x14ac:dyDescent="0.25">
      <c r="A62" s="1"/>
      <c r="B62" s="38" t="s">
        <v>54</v>
      </c>
      <c r="C62" s="12"/>
      <c r="D62" s="99" t="str">
        <f>IF(D58&gt;D46,"SI","NO")</f>
        <v>NO</v>
      </c>
      <c r="E62" s="100"/>
      <c r="F62" s="100"/>
      <c r="G62" s="100" t="str">
        <f>IF(G58&gt;G46,"SI","NO")</f>
        <v>NO</v>
      </c>
    </row>
    <row r="63" spans="1:7" x14ac:dyDescent="0.25">
      <c r="A63" s="1"/>
      <c r="B63" s="9"/>
      <c r="C63" s="10"/>
      <c r="D63" s="101"/>
      <c r="E63" s="86"/>
      <c r="F63" s="86"/>
      <c r="G63" s="86"/>
    </row>
    <row r="64" spans="1:7" ht="15.75" x14ac:dyDescent="0.25">
      <c r="A64" s="1"/>
      <c r="B64" s="102" t="s">
        <v>41</v>
      </c>
      <c r="C64" s="103"/>
      <c r="D64" s="104">
        <f>IF(AND(D58&gt;D46,G58&gt;G46),MIN(D58-D46,G58-G46),0)</f>
        <v>0</v>
      </c>
      <c r="E64" s="80"/>
      <c r="F64" s="80"/>
      <c r="G64" s="80"/>
    </row>
    <row r="65" spans="1:7" x14ac:dyDescent="0.25">
      <c r="A65" s="1"/>
      <c r="B65" s="105" t="s">
        <v>42</v>
      </c>
      <c r="C65" s="26"/>
      <c r="D65" s="106"/>
      <c r="E65" s="107"/>
      <c r="F65" s="107"/>
      <c r="G65" s="107"/>
    </row>
    <row r="66" spans="1:7" x14ac:dyDescent="0.25">
      <c r="A66" s="1"/>
      <c r="B66" s="108" t="s">
        <v>51</v>
      </c>
      <c r="C66" s="26"/>
      <c r="D66" s="109">
        <f>D$64/((1+C67)*100)*100</f>
        <v>0</v>
      </c>
      <c r="E66" s="80"/>
      <c r="F66" s="80"/>
      <c r="G66" s="80"/>
    </row>
    <row r="67" spans="1:7" x14ac:dyDescent="0.25">
      <c r="A67" s="1"/>
      <c r="B67" s="108" t="s">
        <v>43</v>
      </c>
      <c r="C67" s="110">
        <v>0.8</v>
      </c>
      <c r="D67" s="109">
        <f>C67*D66</f>
        <v>0</v>
      </c>
      <c r="E67" s="80"/>
      <c r="F67" s="80"/>
      <c r="G67" s="80"/>
    </row>
    <row r="68" spans="1:7" x14ac:dyDescent="0.25">
      <c r="A68" s="1"/>
      <c r="B68" s="105"/>
      <c r="C68" s="26"/>
      <c r="D68" s="111"/>
      <c r="E68" s="101"/>
      <c r="F68" s="101"/>
      <c r="G68" s="101"/>
    </row>
    <row r="69" spans="1:7" x14ac:dyDescent="0.25">
      <c r="A69" s="1"/>
      <c r="B69" s="112" t="s">
        <v>44</v>
      </c>
      <c r="C69" s="113"/>
      <c r="D69" s="114">
        <f>D64/D50</f>
        <v>0</v>
      </c>
      <c r="E69" s="115"/>
      <c r="F69" s="115"/>
      <c r="G69" s="115"/>
    </row>
    <row r="70" spans="1:7" x14ac:dyDescent="0.25">
      <c r="A70" s="1"/>
      <c r="B70" s="9"/>
      <c r="C70" s="10"/>
      <c r="D70" s="86"/>
      <c r="E70" s="86"/>
      <c r="F70" s="86"/>
      <c r="G70" s="86"/>
    </row>
    <row r="71" spans="1:7" x14ac:dyDescent="0.25">
      <c r="A71" s="1"/>
      <c r="B71" s="9"/>
      <c r="C71" s="10"/>
      <c r="D71" s="86"/>
      <c r="E71" s="86"/>
      <c r="F71" s="86"/>
      <c r="G71" s="86"/>
    </row>
    <row r="72" spans="1:7" ht="119.25" customHeight="1" x14ac:dyDescent="0.25">
      <c r="A72" s="1"/>
      <c r="B72" s="132" t="s">
        <v>45</v>
      </c>
      <c r="C72" s="133"/>
      <c r="D72" s="133"/>
      <c r="E72" s="133"/>
      <c r="F72" s="133"/>
      <c r="G72" s="133"/>
    </row>
  </sheetData>
  <sheetProtection algorithmName="SHA-512" hashValue="oFNsrNQtbrMa0bSr+rp0ZL/+P3ygE7UqKQYYERgQF0E0VkyzND1xusSDkSaMpw5yEjg2PQvjz+2GLuFC4X6MaA==" saltValue="E5U39A12ohKomw8d57psKQ==" spinCount="100000" sheet="1" formatCells="0" formatColumns="0" formatRows="0" insertColumns="0" insertRows="0" insertHyperlinks="0" deleteColumns="0" deleteRows="0" sort="0" autoFilter="0" pivotTables="0"/>
  <mergeCells count="4">
    <mergeCell ref="B1:G1"/>
    <mergeCell ref="B3:G3"/>
    <mergeCell ref="B38:G38"/>
    <mergeCell ref="B72:G72"/>
  </mergeCells>
  <conditionalFormatting sqref="G62">
    <cfRule type="cellIs" dxfId="2" priority="4" operator="equal">
      <formula>"SI"</formula>
    </cfRule>
  </conditionalFormatting>
  <conditionalFormatting sqref="D62:G62">
    <cfRule type="cellIs" dxfId="1" priority="2" operator="equal">
      <formula>"SI"</formula>
    </cfRule>
    <cfRule type="cellIs" dxfId="0" priority="3" operator="equal">
      <formula>"NO"</formula>
    </cfRule>
  </conditionalFormatting>
  <conditionalFormatting sqref="D6:D8">
    <cfRule type="cellIs" priority="1" operator="greaterThanOrEqual">
      <formula>0</formula>
    </cfRule>
  </conditionalFormatting>
  <pageMargins left="0.7" right="0.7" top="0.75" bottom="0.75" header="0.3" footer="0.3"/>
  <pageSetup paperSize="9" scale="70" orientation="portrait" r:id="rId1"/>
  <rowBreaks count="1" manualBreakCount="1">
    <brk id="7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Esempio_1</vt:lpstr>
      <vt:lpstr>Esempio_2</vt:lpstr>
      <vt:lpstr>Esempio_3</vt:lpstr>
      <vt:lpstr>Esempio_4</vt:lpstr>
      <vt:lpstr>Esempio_5</vt:lpstr>
      <vt:lpstr>Esempio_6</vt:lpstr>
      <vt:lpstr>Esempio_5!Print_Area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 Ramona / t136861</dc:creator>
  <cp:lastModifiedBy>Marchi Ramona / T136861</cp:lastModifiedBy>
  <dcterms:created xsi:type="dcterms:W3CDTF">2018-06-18T09:22:58Z</dcterms:created>
  <dcterms:modified xsi:type="dcterms:W3CDTF">2025-07-02T07:38:55Z</dcterms:modified>
</cp:coreProperties>
</file>