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Formule " sheetId="1" r:id="rId1"/>
    <sheet name="Calcolo manuale" sheetId="2" r:id="rId2"/>
    <sheet name="Foglio2" sheetId="3" r:id="rId3"/>
    <sheet name="Foglio3" sheetId="4" r:id="rId4"/>
    <sheet name="Foglio4" sheetId="5" r:id="rId5"/>
    <sheet name="Foglio5" sheetId="6" r:id="rId6"/>
  </sheets>
  <definedNames/>
  <calcPr fullCalcOnLoad="1"/>
</workbook>
</file>

<file path=xl/sharedStrings.xml><?xml version="1.0" encoding="utf-8"?>
<sst xmlns="http://schemas.openxmlformats.org/spreadsheetml/2006/main" count="574" uniqueCount="172">
  <si>
    <t>TABELLA PER IL CALCOLO DEI PAGAMENTI DIRETTI IN BASE ALLA PA 2002</t>
  </si>
  <si>
    <t xml:space="preserve"> Schema 1: Calcolo dei contributi per la detenzione degli animali in condizioni difficili</t>
  </si>
  <si>
    <t xml:space="preserve">Azienda: </t>
  </si>
  <si>
    <t>SAU (in ha):</t>
  </si>
  <si>
    <t>Sup. inerbita:</t>
  </si>
  <si>
    <t xml:space="preserve">di cui       </t>
  </si>
  <si>
    <t>ZC - ZI</t>
  </si>
  <si>
    <t>ZColl</t>
  </si>
  <si>
    <t xml:space="preserve"> ZM 1</t>
  </si>
  <si>
    <t xml:space="preserve"> ZM 2</t>
  </si>
  <si>
    <t xml:space="preserve"> ZM 3</t>
  </si>
  <si>
    <t xml:space="preserve"> ZM 4</t>
  </si>
  <si>
    <t>SAU</t>
  </si>
  <si>
    <t>Sup. inerb.</t>
  </si>
  <si>
    <t>effettivo</t>
  </si>
  <si>
    <t>max. sussidiabile</t>
  </si>
  <si>
    <t>UBGFG azienda:</t>
  </si>
  <si>
    <t>Zona</t>
  </si>
  <si>
    <t>Contributo</t>
  </si>
  <si>
    <t>Superficie</t>
  </si>
  <si>
    <t>Quota</t>
  </si>
  <si>
    <t>Aliquota</t>
  </si>
  <si>
    <t>fr./UBGFG</t>
  </si>
  <si>
    <t>(in ha)</t>
  </si>
  <si>
    <t>agr. utile</t>
  </si>
  <si>
    <t>Sup./SAU.</t>
  </si>
  <si>
    <t>contributo in fr.</t>
  </si>
  <si>
    <t>Zona collinare</t>
  </si>
  <si>
    <t>Montagna I</t>
  </si>
  <si>
    <t>Montagna II</t>
  </si>
  <si>
    <t>Montagna III</t>
  </si>
  <si>
    <t>Montagna IV</t>
  </si>
  <si>
    <t>Aliquota media di contribuzione</t>
  </si>
  <si>
    <t>Il contributo viene assegnato per un massimo di 15 UBG</t>
  </si>
  <si>
    <t>Contributo:</t>
  </si>
  <si>
    <t>=</t>
  </si>
  <si>
    <t>fr.</t>
  </si>
  <si>
    <t>Schema 2: Calcolo dei contributi per la detenzione di animali che consumano foraggio grezzo</t>
  </si>
  <si>
    <t>Contingente:</t>
  </si>
  <si>
    <t>kg</t>
  </si>
  <si>
    <t>Bovini</t>
  </si>
  <si>
    <t>Pecore lattifere</t>
  </si>
  <si>
    <t>Capre lattifere</t>
  </si>
  <si>
    <t>Cavalli</t>
  </si>
  <si>
    <t>Altri</t>
  </si>
  <si>
    <t>UBGFG alpeggiati:</t>
  </si>
  <si>
    <t>giorni alpeggio:</t>
  </si>
  <si>
    <t>Numero animali (in UBGFG):</t>
  </si>
  <si>
    <t>UBGFG</t>
  </si>
  <si>
    <t xml:space="preserve"> UBGFG            -</t>
  </si>
  <si>
    <t>Effettivo computabile (Valore A)</t>
  </si>
  <si>
    <t xml:space="preserve"> =</t>
  </si>
  <si>
    <t>Limite di promozione</t>
  </si>
  <si>
    <t>superficie iner.</t>
  </si>
  <si>
    <t>densità animali</t>
  </si>
  <si>
    <t>ZC, ZIA, ZI</t>
  </si>
  <si>
    <t>UBGFG/ha</t>
  </si>
  <si>
    <t>+</t>
  </si>
  <si>
    <t>ZM 1</t>
  </si>
  <si>
    <t>ZM 2</t>
  </si>
  <si>
    <t>ZM 3</t>
  </si>
  <si>
    <t>ZM 4</t>
  </si>
  <si>
    <t>prati sf. in zona est.</t>
  </si>
  <si>
    <t>Supplemento per estivazione</t>
  </si>
  <si>
    <t>60 - 90 giorni</t>
  </si>
  <si>
    <t>91 - 120 giorni</t>
  </si>
  <si>
    <t>più di 120 giorni</t>
  </si>
  <si>
    <t>Deduzione per le lattifere</t>
  </si>
  <si>
    <t>-</t>
  </si>
  <si>
    <t>Massimo sussidiabile (Valore B)</t>
  </si>
  <si>
    <t>Contributo (Per il diritto ai contributi vale il valore più basso; sono considerati in primo luogo gli animali con</t>
  </si>
  <si>
    <t>il contributo maggiore)</t>
  </si>
  <si>
    <t>Bov., ov., cap., equ.</t>
  </si>
  <si>
    <t>altri</t>
  </si>
  <si>
    <t>Contributo per animali che consumano foraggio grezzo</t>
  </si>
  <si>
    <t>TABELLA RIASSUNTIVA DEI PAGAMENTI DIRETTI GENERALI ED ECOLOGICI</t>
  </si>
  <si>
    <t>Contributo di superficie</t>
  </si>
  <si>
    <t>fr./ha</t>
  </si>
  <si>
    <t>Contributo per la detenzione di animali in condizioni difficili</t>
  </si>
  <si>
    <t>Contributo di declività</t>
  </si>
  <si>
    <t>generali</t>
  </si>
  <si>
    <t>18 - 35%</t>
  </si>
  <si>
    <t>&gt; 35%</t>
  </si>
  <si>
    <t>vigna</t>
  </si>
  <si>
    <t>30 - 50%</t>
  </si>
  <si>
    <t>50 % e oltre</t>
  </si>
  <si>
    <t>terrazzata</t>
  </si>
  <si>
    <t>Totale</t>
  </si>
  <si>
    <t>Compensazione ecologica</t>
  </si>
  <si>
    <t>Prati estensivi:</t>
  </si>
  <si>
    <t>ZM 1 - ZM 2</t>
  </si>
  <si>
    <t>ZM 3 - ZM 4</t>
  </si>
  <si>
    <t>Prati poco intensivi:</t>
  </si>
  <si>
    <t>ZC - ZColl</t>
  </si>
  <si>
    <t>Terreni da strame</t>
  </si>
  <si>
    <t>Siepi e boschetti</t>
  </si>
  <si>
    <t>Maggesi fioriti</t>
  </si>
  <si>
    <t>Maggese da rotazione</t>
  </si>
  <si>
    <t>Fasce di colture estensive in camp.</t>
  </si>
  <si>
    <t>Alberi da frutta ad alto fusto nei campi</t>
  </si>
  <si>
    <t>fr./pianta</t>
  </si>
  <si>
    <t>Produzione estensiva (cereali e colza)</t>
  </si>
  <si>
    <t>Cereali panificabili</t>
  </si>
  <si>
    <t>Cereali foraggieri</t>
  </si>
  <si>
    <t>Colza</t>
  </si>
  <si>
    <t>Agricoltura bio</t>
  </si>
  <si>
    <t>colt. speciali</t>
  </si>
  <si>
    <t>campicoltura</t>
  </si>
  <si>
    <t>foraggicoltura</t>
  </si>
  <si>
    <t>Sistemi di stabulazione rispettosi degli animali</t>
  </si>
  <si>
    <t>bovini, caprini</t>
  </si>
  <si>
    <t>suini</t>
  </si>
  <si>
    <t>pollame</t>
  </si>
  <si>
    <t>Uscita regolare all'aperto</t>
  </si>
  <si>
    <t>bovini, caprini, ..</t>
  </si>
  <si>
    <t>Totale provvisorio pagamenti diretti</t>
  </si>
  <si>
    <t>TABELLA RIASSUNTIVA DEI PAGAMENTI DIRETTI E DI TUTTI GLI ALTRI CONTRIBUTI</t>
  </si>
  <si>
    <t>Limitazioni in base al reddito</t>
  </si>
  <si>
    <t xml:space="preserve">  -</t>
  </si>
  <si>
    <t>Limitazioni in base alla sostanza</t>
  </si>
  <si>
    <t>Calcolo delle unità standard manodopera (USM)</t>
  </si>
  <si>
    <t>SAU senza colture speciali</t>
  </si>
  <si>
    <t>USM/ha</t>
  </si>
  <si>
    <t>Colture speciali senza vigna in forte</t>
  </si>
  <si>
    <t>pendenza e terrazzata</t>
  </si>
  <si>
    <t>Vigna in forte pendenza e terrazzata</t>
  </si>
  <si>
    <t>Vacche, capre, pecore lattifere</t>
  </si>
  <si>
    <t>USM/UBGFG</t>
  </si>
  <si>
    <t>Suini d'ingrasso</t>
  </si>
  <si>
    <t>Suini d'allevamento</t>
  </si>
  <si>
    <t>Altri animali da reddito</t>
  </si>
  <si>
    <t>Supplementi:</t>
  </si>
  <si>
    <t>Produzione biologica:</t>
  </si>
  <si>
    <t>Alberi da frutta ad alto fusto</t>
  </si>
  <si>
    <t>USM/pianta</t>
  </si>
  <si>
    <t>Totale USM</t>
  </si>
  <si>
    <t>Contributi d'estivazione</t>
  </si>
  <si>
    <t>Vacche munte</t>
  </si>
  <si>
    <t>fr./capo</t>
  </si>
  <si>
    <t>Vacche madri, nutrici, in asciutta,tori</t>
  </si>
  <si>
    <t>Giovenche e buoi (1-3 anni)</t>
  </si>
  <si>
    <t>Vitelli (1/2-1 anno)</t>
  </si>
  <si>
    <t>Cavalli, muli, bardotti (+ 3 anni)</t>
  </si>
  <si>
    <t>Cavalli, muli, bardotti (fino a 3 anni)</t>
  </si>
  <si>
    <t>Capre e pecore lattifere</t>
  </si>
  <si>
    <t>Altre capre e pecore</t>
  </si>
  <si>
    <t>Contributi per aziende con pascoli comunitari per carico normale (1 UBGFG durante 100 giorni)</t>
  </si>
  <si>
    <t>Vacche munte, capre e pecore lattif.</t>
  </si>
  <si>
    <t>Altri bovini, cavalli, muli, bardotti, asini</t>
  </si>
  <si>
    <t>Contributi di coltivazione nella campicoltura</t>
  </si>
  <si>
    <t>Semi oleosi</t>
  </si>
  <si>
    <t>Favette e piselli proteici</t>
  </si>
  <si>
    <t>Piante da fibra senza canapa</t>
  </si>
  <si>
    <t>Cereali da foraggio</t>
  </si>
  <si>
    <t>Calcolo delle riduzioni dei PD in base al reddito e alla sostanza</t>
  </si>
  <si>
    <t>Deduzioni per il reddito</t>
  </si>
  <si>
    <t>Reddito imponibile (determinante per l'imposta federale diretta)</t>
  </si>
  <si>
    <t>Deduzione pagamenti diretti</t>
  </si>
  <si>
    <t>Deduzioni per la sostanza</t>
  </si>
  <si>
    <t>Fortuna imponibile</t>
  </si>
  <si>
    <t>Deduzione USM</t>
  </si>
  <si>
    <t>Fortuna determinante</t>
  </si>
  <si>
    <t>Deduzione per la parte della sostanza tra 800'000 e 1'000'000</t>
  </si>
  <si>
    <t>Totale netto pagamenti diretti</t>
  </si>
  <si>
    <t>TOTALE PAGAMENTI DIRETTI E CONTRIBUTI</t>
  </si>
  <si>
    <t>Supplemento per TA e colt. per.</t>
  </si>
  <si>
    <t>Deduzione per il latte commercializzato (1 UBGFG per ogni 4'200 kg di latte commercializzato)</t>
  </si>
  <si>
    <t>Deduzione per la parte di reddito &gt; 154'444</t>
  </si>
  <si>
    <t>Deduzione per gestori coniugati</t>
  </si>
  <si>
    <t>Deduzione per la parte di reddito tra 110'000 e 154'444</t>
  </si>
  <si>
    <t>Terreni in pendenza in (&gt; 35%)</t>
  </si>
  <si>
    <t>Terreni in pendenza (18 - 35%)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</si>
</sst>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0"/>
    <numFmt numFmtId="172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2" fontId="5" fillId="0" borderId="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3" fontId="5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Continuous" vertical="center"/>
    </xf>
    <xf numFmtId="3" fontId="6" fillId="0" borderId="2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 horizontal="centerContinuous" vertical="center"/>
    </xf>
    <xf numFmtId="4" fontId="6" fillId="0" borderId="31" xfId="0" applyNumberFormat="1" applyFont="1" applyBorder="1" applyAlignment="1">
      <alignment horizontal="left" vertical="center"/>
    </xf>
    <xf numFmtId="4" fontId="0" fillId="0" borderId="32" xfId="0" applyNumberForma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5" fillId="0" borderId="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2" fontId="5" fillId="0" borderId="1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2" fontId="5" fillId="0" borderId="21" xfId="0" applyNumberFormat="1" applyFont="1" applyBorder="1" applyAlignment="1">
      <alignment vertical="center"/>
    </xf>
    <xf numFmtId="172" fontId="5" fillId="0" borderId="32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172" fontId="5" fillId="0" borderId="4" xfId="0" applyNumberFormat="1" applyFont="1" applyBorder="1" applyAlignment="1">
      <alignment vertical="center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4" fontId="5" fillId="0" borderId="32" xfId="0" applyNumberFormat="1" applyFont="1" applyBorder="1" applyAlignment="1" applyProtection="1">
      <alignment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4" fontId="5" fillId="0" borderId="34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4" fontId="5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" fontId="6" fillId="0" borderId="37" xfId="0" applyNumberFormat="1" applyFont="1" applyBorder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4" fontId="6" fillId="0" borderId="4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vertical="center"/>
    </xf>
    <xf numFmtId="171" fontId="5" fillId="0" borderId="45" xfId="0" applyNumberFormat="1" applyFont="1" applyBorder="1" applyAlignment="1">
      <alignment vertical="center"/>
    </xf>
    <xf numFmtId="171" fontId="5" fillId="0" borderId="33" xfId="0" applyNumberFormat="1" applyFont="1" applyBorder="1" applyAlignment="1">
      <alignment vertical="center"/>
    </xf>
    <xf numFmtId="171" fontId="5" fillId="0" borderId="21" xfId="0" applyNumberFormat="1" applyFont="1" applyBorder="1" applyAlignment="1">
      <alignment vertical="center"/>
    </xf>
    <xf numFmtId="171" fontId="5" fillId="0" borderId="32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171" fontId="5" fillId="0" borderId="34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71" fontId="5" fillId="0" borderId="3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1" fontId="6" fillId="0" borderId="49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2" fontId="5" fillId="0" borderId="52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4" fontId="6" fillId="0" borderId="54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4" fontId="6" fillId="0" borderId="55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showGridLines="0" tabSelected="1" workbookViewId="0" topLeftCell="A121">
      <selection activeCell="H132" sqref="H132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5.140625" style="131" customWidth="1"/>
    <col min="4" max="4" width="15.00390625" style="0" customWidth="1"/>
    <col min="5" max="5" width="14.8515625" style="0" customWidth="1"/>
    <col min="6" max="6" width="15.00390625" style="0" customWidth="1"/>
    <col min="7" max="7" width="14.8515625" style="154" customWidth="1"/>
  </cols>
  <sheetData>
    <row r="1" spans="1:7" s="1" customFormat="1" ht="24.75" customHeight="1" hidden="1" thickBot="1">
      <c r="A1" s="65" t="s">
        <v>0</v>
      </c>
      <c r="B1" s="65"/>
      <c r="C1" s="99"/>
      <c r="D1" s="97"/>
      <c r="E1" s="97"/>
      <c r="F1" s="97"/>
      <c r="G1" s="132"/>
    </row>
    <row r="2" spans="1:12" s="3" customFormat="1" ht="15.75" hidden="1" thickTop="1">
      <c r="A2" s="53" t="s">
        <v>1</v>
      </c>
      <c r="B2" s="54"/>
      <c r="C2" s="100"/>
      <c r="D2" s="54"/>
      <c r="E2" s="54"/>
      <c r="F2" s="54"/>
      <c r="G2" s="133"/>
      <c r="H2" s="4"/>
      <c r="I2" s="4"/>
      <c r="J2" s="4"/>
      <c r="K2" s="4"/>
      <c r="L2" s="4"/>
    </row>
    <row r="3" spans="1:7" ht="15" customHeight="1" hidden="1">
      <c r="A3" s="40"/>
      <c r="B3" s="8"/>
      <c r="C3" s="101"/>
      <c r="D3" s="8"/>
      <c r="E3" s="8"/>
      <c r="F3" s="8"/>
      <c r="G3" s="134"/>
    </row>
    <row r="4" spans="1:7" ht="14.25" hidden="1">
      <c r="A4" s="41" t="s">
        <v>2</v>
      </c>
      <c r="B4" s="35"/>
      <c r="C4" s="102"/>
      <c r="D4" s="36" t="s">
        <v>3</v>
      </c>
      <c r="E4" s="20"/>
      <c r="F4" s="9" t="s">
        <v>4</v>
      </c>
      <c r="G4" s="55"/>
    </row>
    <row r="5" spans="1:7" ht="15" customHeight="1" hidden="1">
      <c r="A5" s="40"/>
      <c r="B5" s="8"/>
      <c r="C5" s="101"/>
      <c r="D5" s="8"/>
      <c r="E5" s="8"/>
      <c r="F5" s="8"/>
      <c r="G5" s="134"/>
    </row>
    <row r="6" spans="1:7" ht="14.25" hidden="1">
      <c r="A6" s="42" t="s">
        <v>5</v>
      </c>
      <c r="B6" s="171" t="s">
        <v>6</v>
      </c>
      <c r="C6" s="96" t="s">
        <v>7</v>
      </c>
      <c r="D6" s="12" t="s">
        <v>8</v>
      </c>
      <c r="E6" s="15" t="s">
        <v>9</v>
      </c>
      <c r="F6" s="17" t="s">
        <v>10</v>
      </c>
      <c r="G6" s="136" t="s">
        <v>11</v>
      </c>
    </row>
    <row r="7" spans="1:7" ht="14.25" hidden="1">
      <c r="A7" s="42" t="s">
        <v>12</v>
      </c>
      <c r="B7" s="170"/>
      <c r="C7" s="20"/>
      <c r="D7" s="21"/>
      <c r="E7" s="20"/>
      <c r="F7" s="22"/>
      <c r="G7" s="43"/>
    </row>
    <row r="8" spans="1:7" s="2" customFormat="1" ht="14.25" hidden="1">
      <c r="A8" s="169" t="s">
        <v>13</v>
      </c>
      <c r="B8" s="170"/>
      <c r="C8" s="20"/>
      <c r="D8" s="21"/>
      <c r="E8" s="20"/>
      <c r="F8" s="22"/>
      <c r="G8" s="43"/>
    </row>
    <row r="9" spans="1:7" s="2" customFormat="1" ht="15" customHeight="1" hidden="1">
      <c r="A9" s="44"/>
      <c r="B9" s="19"/>
      <c r="C9" s="103"/>
      <c r="D9" s="10"/>
      <c r="E9" s="10"/>
      <c r="F9" s="10"/>
      <c r="G9" s="137"/>
    </row>
    <row r="10" spans="1:7" ht="14.25" hidden="1">
      <c r="A10" s="44"/>
      <c r="B10" s="19"/>
      <c r="C10" s="96" t="s">
        <v>14</v>
      </c>
      <c r="D10" s="172" t="s">
        <v>15</v>
      </c>
      <c r="E10" s="11"/>
      <c r="F10" s="11"/>
      <c r="G10" s="134"/>
    </row>
    <row r="11" spans="1:7" s="2" customFormat="1" ht="14.25" hidden="1">
      <c r="A11" s="44" t="s">
        <v>16</v>
      </c>
      <c r="B11" s="19"/>
      <c r="C11" s="20"/>
      <c r="D11" s="20">
        <v>20</v>
      </c>
      <c r="E11" s="39"/>
      <c r="F11" s="10"/>
      <c r="G11" s="137"/>
    </row>
    <row r="12" spans="1:7" ht="7.5" customHeight="1" hidden="1">
      <c r="A12" s="40"/>
      <c r="B12" s="8"/>
      <c r="C12" s="101"/>
      <c r="D12" s="8"/>
      <c r="E12" s="8"/>
      <c r="F12" s="8"/>
      <c r="G12" s="134"/>
    </row>
    <row r="13" spans="1:11" s="7" customFormat="1" ht="14.25" hidden="1">
      <c r="A13" s="45" t="s">
        <v>17</v>
      </c>
      <c r="B13" s="163"/>
      <c r="C13" s="104" t="s">
        <v>18</v>
      </c>
      <c r="D13" s="24" t="s">
        <v>19</v>
      </c>
      <c r="E13" s="25" t="s">
        <v>19</v>
      </c>
      <c r="F13" s="23" t="s">
        <v>20</v>
      </c>
      <c r="G13" s="138" t="s">
        <v>21</v>
      </c>
      <c r="H13" s="6"/>
      <c r="I13" s="6"/>
      <c r="J13" s="6"/>
      <c r="K13" s="6"/>
    </row>
    <row r="14" spans="1:11" s="7" customFormat="1" ht="14.25" hidden="1">
      <c r="A14" s="46"/>
      <c r="B14" s="28"/>
      <c r="C14" s="98" t="s">
        <v>22</v>
      </c>
      <c r="D14" s="27" t="s">
        <v>23</v>
      </c>
      <c r="E14" s="28" t="s">
        <v>24</v>
      </c>
      <c r="F14" s="26" t="s">
        <v>25</v>
      </c>
      <c r="G14" s="139" t="s">
        <v>26</v>
      </c>
      <c r="H14" s="6"/>
      <c r="I14" s="6"/>
      <c r="J14" s="6"/>
      <c r="K14" s="6"/>
    </row>
    <row r="15" spans="1:7" s="7" customFormat="1" ht="14.25" hidden="1">
      <c r="A15" s="44" t="s">
        <v>27</v>
      </c>
      <c r="B15" s="19"/>
      <c r="C15" s="105">
        <v>260</v>
      </c>
      <c r="D15" s="180">
        <f>C7</f>
        <v>0</v>
      </c>
      <c r="E15" s="181">
        <f>$E$4</f>
        <v>0</v>
      </c>
      <c r="F15" s="182" t="e">
        <f>(D15/E15)</f>
        <v>#DIV/0!</v>
      </c>
      <c r="G15" s="183" t="e">
        <f>ROUND((F15*C15)/5,2)*5</f>
        <v>#DIV/0!</v>
      </c>
    </row>
    <row r="16" spans="1:7" s="7" customFormat="1" ht="14.25" hidden="1">
      <c r="A16" s="47" t="s">
        <v>28</v>
      </c>
      <c r="B16" s="72"/>
      <c r="C16" s="96">
        <v>440</v>
      </c>
      <c r="D16" s="184">
        <f>D7</f>
        <v>0</v>
      </c>
      <c r="E16" s="181">
        <f>$E$4</f>
        <v>0</v>
      </c>
      <c r="F16" s="185" t="e">
        <f>(D16/E16)</f>
        <v>#DIV/0!</v>
      </c>
      <c r="G16" s="186" t="e">
        <f>ROUND((F16*C16)/5,2)*5</f>
        <v>#DIV/0!</v>
      </c>
    </row>
    <row r="17" spans="1:7" s="7" customFormat="1" ht="14.25" hidden="1">
      <c r="A17" s="47" t="s">
        <v>29</v>
      </c>
      <c r="B17" s="72"/>
      <c r="C17" s="96">
        <v>690</v>
      </c>
      <c r="D17" s="184">
        <f>E7</f>
        <v>0</v>
      </c>
      <c r="E17" s="181">
        <f>$E$4</f>
        <v>0</v>
      </c>
      <c r="F17" s="185" t="e">
        <f>(D17/E17)</f>
        <v>#DIV/0!</v>
      </c>
      <c r="G17" s="186" t="e">
        <f>ROUND((F17*C17)/5,2)*5</f>
        <v>#DIV/0!</v>
      </c>
    </row>
    <row r="18" spans="1:7" s="7" customFormat="1" ht="14.25" hidden="1">
      <c r="A18" s="47" t="s">
        <v>30</v>
      </c>
      <c r="B18" s="72"/>
      <c r="C18" s="96">
        <v>930</v>
      </c>
      <c r="D18" s="184">
        <f>F7</f>
        <v>0</v>
      </c>
      <c r="E18" s="181">
        <f>$E$4</f>
        <v>0</v>
      </c>
      <c r="F18" s="185" t="e">
        <f>(D18/E18)</f>
        <v>#DIV/0!</v>
      </c>
      <c r="G18" s="186" t="e">
        <f>ROUND((F18*C18)/5,2)*5</f>
        <v>#DIV/0!</v>
      </c>
    </row>
    <row r="19" spans="1:7" s="7" customFormat="1" ht="14.25" hidden="1">
      <c r="A19" s="48" t="s">
        <v>31</v>
      </c>
      <c r="B19" s="81"/>
      <c r="C19" s="98">
        <v>1190</v>
      </c>
      <c r="D19" s="187">
        <f>G7</f>
        <v>0</v>
      </c>
      <c r="E19" s="181">
        <f>$E$4</f>
        <v>0</v>
      </c>
      <c r="F19" s="188" t="e">
        <f>(D19/E19)</f>
        <v>#DIV/0!</v>
      </c>
      <c r="G19" s="189" t="e">
        <f>ROUND((F19*C19)/5,2)*5</f>
        <v>#DIV/0!</v>
      </c>
    </row>
    <row r="20" spans="1:7" s="2" customFormat="1" ht="19.5" customHeight="1" hidden="1">
      <c r="A20" s="49" t="s">
        <v>32</v>
      </c>
      <c r="B20" s="31"/>
      <c r="C20" s="106"/>
      <c r="D20" s="190"/>
      <c r="E20" s="190"/>
      <c r="F20" s="190"/>
      <c r="G20" s="191" t="e">
        <f>SUM(G15:G19)</f>
        <v>#DIV/0!</v>
      </c>
    </row>
    <row r="21" spans="1:7" ht="7.5" customHeight="1" hidden="1">
      <c r="A21" s="40"/>
      <c r="B21" s="8"/>
      <c r="C21" s="101"/>
      <c r="D21" s="192"/>
      <c r="E21" s="192"/>
      <c r="F21" s="192"/>
      <c r="G21" s="193"/>
    </row>
    <row r="22" spans="1:7" s="2" customFormat="1" ht="15" hidden="1" thickBot="1">
      <c r="A22" s="44" t="s">
        <v>33</v>
      </c>
      <c r="B22" s="19"/>
      <c r="C22" s="103"/>
      <c r="D22" s="194"/>
      <c r="E22" s="194"/>
      <c r="F22" s="195"/>
      <c r="G22" s="183"/>
    </row>
    <row r="23" spans="1:7" s="2" customFormat="1" ht="15.75" hidden="1" thickBot="1">
      <c r="A23" s="50" t="s">
        <v>34</v>
      </c>
      <c r="B23" s="164"/>
      <c r="C23" s="198">
        <f>IF(C11&gt;20,D11,IF(C11&lt;20,C11,IF(C11=20,C11)))</f>
        <v>0</v>
      </c>
      <c r="D23" s="196" t="e">
        <f>G20</f>
        <v>#DIV/0!</v>
      </c>
      <c r="E23" s="195" t="s">
        <v>35</v>
      </c>
      <c r="F23" s="197" t="e">
        <f>ROUND((C23*D23)/5,2)*5</f>
        <v>#DIV/0!</v>
      </c>
      <c r="G23" s="183" t="s">
        <v>36</v>
      </c>
    </row>
    <row r="24" spans="1:7" ht="13.5" hidden="1" thickBot="1">
      <c r="A24" s="51"/>
      <c r="B24" s="52"/>
      <c r="C24" s="108"/>
      <c r="D24" s="52"/>
      <c r="E24" s="52"/>
      <c r="F24" s="52"/>
      <c r="G24" s="142"/>
    </row>
    <row r="25" spans="1:7" ht="19.5" customHeight="1" hidden="1" thickBot="1" thickTop="1">
      <c r="A25" s="5"/>
      <c r="B25" s="5"/>
      <c r="C25" s="109"/>
      <c r="D25" s="5"/>
      <c r="E25" s="5"/>
      <c r="F25" s="5"/>
      <c r="G25" s="143"/>
    </row>
    <row r="26" spans="1:7" s="2" customFormat="1" ht="15.75" hidden="1" thickTop="1">
      <c r="A26" s="59" t="s">
        <v>37</v>
      </c>
      <c r="B26" s="165"/>
      <c r="C26" s="110"/>
      <c r="D26" s="60"/>
      <c r="E26" s="60"/>
      <c r="F26" s="60"/>
      <c r="G26" s="144"/>
    </row>
    <row r="27" spans="1:7" ht="7.5" customHeight="1" hidden="1">
      <c r="A27" s="40"/>
      <c r="B27" s="8"/>
      <c r="C27" s="101"/>
      <c r="D27" s="8"/>
      <c r="E27" s="8"/>
      <c r="F27" s="8"/>
      <c r="G27" s="134"/>
    </row>
    <row r="28" spans="1:7" s="2" customFormat="1" ht="14.25" hidden="1">
      <c r="A28" s="44" t="s">
        <v>38</v>
      </c>
      <c r="B28" s="19"/>
      <c r="C28" s="107"/>
      <c r="D28" s="19" t="s">
        <v>39</v>
      </c>
      <c r="E28" s="19"/>
      <c r="F28" s="19"/>
      <c r="G28" s="137"/>
    </row>
    <row r="29" spans="1:7" s="2" customFormat="1" ht="7.5" customHeight="1" hidden="1">
      <c r="A29" s="44"/>
      <c r="B29" s="19"/>
      <c r="C29" s="103"/>
      <c r="D29" s="19"/>
      <c r="E29" s="19"/>
      <c r="F29" s="19"/>
      <c r="G29" s="137"/>
    </row>
    <row r="30" spans="1:7" s="2" customFormat="1" ht="14.25" hidden="1">
      <c r="A30" s="44"/>
      <c r="B30" s="19"/>
      <c r="C30" s="96" t="s">
        <v>40</v>
      </c>
      <c r="D30" s="15" t="s">
        <v>41</v>
      </c>
      <c r="E30" s="15" t="s">
        <v>42</v>
      </c>
      <c r="F30" s="15" t="s">
        <v>43</v>
      </c>
      <c r="G30" s="135" t="s">
        <v>44</v>
      </c>
    </row>
    <row r="31" spans="1:7" s="2" customFormat="1" ht="14.25" hidden="1">
      <c r="A31" s="44" t="s">
        <v>16</v>
      </c>
      <c r="B31" s="19"/>
      <c r="C31" s="20"/>
      <c r="D31" s="20"/>
      <c r="E31" s="20"/>
      <c r="F31" s="20"/>
      <c r="G31" s="55"/>
    </row>
    <row r="32" spans="1:7" s="2" customFormat="1" ht="7.5" customHeight="1" hidden="1">
      <c r="A32" s="44"/>
      <c r="B32" s="19"/>
      <c r="C32" s="103"/>
      <c r="D32" s="19"/>
      <c r="E32" s="19"/>
      <c r="F32" s="19"/>
      <c r="G32" s="137"/>
    </row>
    <row r="33" spans="1:7" s="2" customFormat="1" ht="14.25" hidden="1">
      <c r="A33" s="44" t="s">
        <v>45</v>
      </c>
      <c r="B33" s="19"/>
      <c r="C33" s="20"/>
      <c r="D33" s="19"/>
      <c r="E33" s="19" t="s">
        <v>46</v>
      </c>
      <c r="F33" s="159"/>
      <c r="G33" s="137"/>
    </row>
    <row r="34" spans="1:7" s="2" customFormat="1" ht="7.5" customHeight="1" hidden="1">
      <c r="A34" s="44"/>
      <c r="B34" s="19"/>
      <c r="C34" s="103"/>
      <c r="D34" s="19"/>
      <c r="E34" s="19"/>
      <c r="F34" s="19"/>
      <c r="G34" s="137"/>
    </row>
    <row r="35" spans="1:7" s="2" customFormat="1" ht="14.25" hidden="1">
      <c r="A35" s="44" t="s">
        <v>47</v>
      </c>
      <c r="B35" s="19"/>
      <c r="C35" s="103"/>
      <c r="D35" s="14">
        <f>(C31+D31+E31+F31+G31)</f>
        <v>0</v>
      </c>
      <c r="E35" s="62" t="s">
        <v>48</v>
      </c>
      <c r="F35" s="19"/>
      <c r="G35" s="145">
        <f>D35</f>
        <v>0</v>
      </c>
    </row>
    <row r="36" spans="1:7" s="2" customFormat="1" ht="14.25" hidden="1">
      <c r="A36" s="44" t="s">
        <v>166</v>
      </c>
      <c r="B36" s="19"/>
      <c r="C36" s="103"/>
      <c r="D36" s="19"/>
      <c r="E36" s="19"/>
      <c r="F36" s="19"/>
      <c r="G36" s="137"/>
    </row>
    <row r="37" spans="1:7" s="2" customFormat="1" ht="14.25" hidden="1">
      <c r="A37" s="44"/>
      <c r="B37" s="19"/>
      <c r="C37" s="107">
        <f>C28</f>
        <v>0</v>
      </c>
      <c r="D37" s="107">
        <v>4400</v>
      </c>
      <c r="E37" s="16">
        <f>(C37/D37)</f>
        <v>0</v>
      </c>
      <c r="F37" s="35" t="s">
        <v>49</v>
      </c>
      <c r="G37" s="145">
        <f>E37</f>
        <v>0</v>
      </c>
    </row>
    <row r="38" spans="1:7" s="2" customFormat="1" ht="15" hidden="1">
      <c r="A38" s="56" t="s">
        <v>50</v>
      </c>
      <c r="B38" s="87"/>
      <c r="C38" s="103"/>
      <c r="D38" s="19"/>
      <c r="E38" s="19"/>
      <c r="F38" s="36" t="s">
        <v>51</v>
      </c>
      <c r="G38" s="146">
        <f>(G35-G37)</f>
        <v>0</v>
      </c>
    </row>
    <row r="39" spans="1:7" s="2" customFormat="1" ht="7.5" customHeight="1" hidden="1">
      <c r="A39" s="44"/>
      <c r="B39" s="19"/>
      <c r="C39" s="103"/>
      <c r="D39" s="19"/>
      <c r="E39" s="19"/>
      <c r="F39" s="36"/>
      <c r="G39" s="137"/>
    </row>
    <row r="40" spans="1:7" s="2" customFormat="1" ht="14.25" hidden="1">
      <c r="A40" s="44" t="s">
        <v>52</v>
      </c>
      <c r="B40" s="19"/>
      <c r="C40" s="103"/>
      <c r="D40" s="19"/>
      <c r="E40" s="19"/>
      <c r="F40" s="19"/>
      <c r="G40" s="137"/>
    </row>
    <row r="41" spans="1:7" s="2" customFormat="1" ht="14.25" hidden="1">
      <c r="A41" s="47" t="s">
        <v>17</v>
      </c>
      <c r="B41" s="33"/>
      <c r="C41" s="96" t="s">
        <v>53</v>
      </c>
      <c r="D41" s="32" t="s">
        <v>54</v>
      </c>
      <c r="E41" s="19"/>
      <c r="F41" s="19"/>
      <c r="G41" s="137"/>
    </row>
    <row r="42" spans="1:7" s="2" customFormat="1" ht="14.25" hidden="1">
      <c r="A42" s="47" t="s">
        <v>55</v>
      </c>
      <c r="B42" s="33"/>
      <c r="C42" s="20">
        <f>B8</f>
        <v>0</v>
      </c>
      <c r="D42" s="37">
        <v>2</v>
      </c>
      <c r="E42" s="19" t="s">
        <v>56</v>
      </c>
      <c r="F42" s="36" t="s">
        <v>57</v>
      </c>
      <c r="G42" s="176">
        <f>(C42*D42)</f>
        <v>0</v>
      </c>
    </row>
    <row r="43" spans="1:7" s="2" customFormat="1" ht="14.25" hidden="1">
      <c r="A43" s="42" t="s">
        <v>7</v>
      </c>
      <c r="B43" s="95"/>
      <c r="C43" s="173">
        <f>C8</f>
        <v>0</v>
      </c>
      <c r="D43" s="37">
        <v>1.6</v>
      </c>
      <c r="E43" s="19" t="s">
        <v>56</v>
      </c>
      <c r="F43" s="36" t="s">
        <v>57</v>
      </c>
      <c r="G43" s="176">
        <f aca="true" t="shared" si="0" ref="G43:G48">(C43*D43)</f>
        <v>0</v>
      </c>
    </row>
    <row r="44" spans="1:7" s="2" customFormat="1" ht="14.25" hidden="1">
      <c r="A44" s="47" t="s">
        <v>58</v>
      </c>
      <c r="B44" s="33"/>
      <c r="C44" s="20">
        <f>D8</f>
        <v>0</v>
      </c>
      <c r="D44" s="37">
        <v>1.4</v>
      </c>
      <c r="E44" s="19" t="s">
        <v>56</v>
      </c>
      <c r="F44" s="36" t="s">
        <v>57</v>
      </c>
      <c r="G44" s="176">
        <f t="shared" si="0"/>
        <v>0</v>
      </c>
    </row>
    <row r="45" spans="1:7" s="2" customFormat="1" ht="14.25" hidden="1">
      <c r="A45" s="47" t="s">
        <v>59</v>
      </c>
      <c r="B45" s="33"/>
      <c r="C45" s="20">
        <f>E8</f>
        <v>0</v>
      </c>
      <c r="D45" s="37">
        <v>1.1</v>
      </c>
      <c r="E45" s="19" t="s">
        <v>56</v>
      </c>
      <c r="F45" s="36" t="s">
        <v>57</v>
      </c>
      <c r="G45" s="176">
        <f t="shared" si="0"/>
        <v>0</v>
      </c>
    </row>
    <row r="46" spans="1:7" s="2" customFormat="1" ht="14.25" hidden="1">
      <c r="A46" s="47" t="s">
        <v>60</v>
      </c>
      <c r="B46" s="33"/>
      <c r="C46" s="20">
        <f>F8</f>
        <v>0</v>
      </c>
      <c r="D46" s="37">
        <v>0.9</v>
      </c>
      <c r="E46" s="19" t="s">
        <v>56</v>
      </c>
      <c r="F46" s="36" t="s">
        <v>57</v>
      </c>
      <c r="G46" s="176">
        <f t="shared" si="0"/>
        <v>0</v>
      </c>
    </row>
    <row r="47" spans="1:7" s="2" customFormat="1" ht="14.25" hidden="1">
      <c r="A47" s="47" t="s">
        <v>61</v>
      </c>
      <c r="B47" s="33"/>
      <c r="C47" s="20">
        <f>G8</f>
        <v>0</v>
      </c>
      <c r="D47" s="37">
        <v>0.8</v>
      </c>
      <c r="E47" s="19" t="s">
        <v>56</v>
      </c>
      <c r="F47" s="36" t="s">
        <v>57</v>
      </c>
      <c r="G47" s="176">
        <f t="shared" si="0"/>
        <v>0</v>
      </c>
    </row>
    <row r="48" spans="1:7" s="2" customFormat="1" ht="14.25" hidden="1">
      <c r="A48" s="57" t="s">
        <v>62</v>
      </c>
      <c r="B48" s="31"/>
      <c r="C48" s="174"/>
      <c r="D48" s="37">
        <v>0.3</v>
      </c>
      <c r="E48" s="19" t="s">
        <v>56</v>
      </c>
      <c r="F48" s="36" t="s">
        <v>57</v>
      </c>
      <c r="G48" s="176">
        <f t="shared" si="0"/>
        <v>0</v>
      </c>
    </row>
    <row r="49" spans="1:7" s="2" customFormat="1" ht="14.25" hidden="1">
      <c r="A49" s="44" t="s">
        <v>63</v>
      </c>
      <c r="B49" s="19"/>
      <c r="C49" s="103"/>
      <c r="D49" s="19"/>
      <c r="E49" s="19"/>
      <c r="F49" s="19"/>
      <c r="G49" s="177"/>
    </row>
    <row r="50" spans="1:7" s="2" customFormat="1" ht="14.25" hidden="1">
      <c r="A50" s="57" t="s">
        <v>64</v>
      </c>
      <c r="B50" s="33"/>
      <c r="C50" s="22">
        <v>0.25</v>
      </c>
      <c r="D50" s="22">
        <f>IF(F33&gt;91,0,IF(F33&lt;91,C33))</f>
        <v>0</v>
      </c>
      <c r="E50" s="19" t="s">
        <v>56</v>
      </c>
      <c r="F50" s="36" t="s">
        <v>57</v>
      </c>
      <c r="G50" s="176">
        <f>(C50*D50)</f>
        <v>0</v>
      </c>
    </row>
    <row r="51" spans="1:7" s="2" customFormat="1" ht="14.25" hidden="1">
      <c r="A51" s="57" t="s">
        <v>65</v>
      </c>
      <c r="B51" s="33"/>
      <c r="C51" s="22">
        <v>0.3</v>
      </c>
      <c r="D51" s="22">
        <f>IF(F33&lt;91,0,IF(F33&lt;91,C33,IF(F33&lt;121,C33,IF(F33&gt;121,0))))</f>
        <v>0</v>
      </c>
      <c r="E51" s="19" t="s">
        <v>56</v>
      </c>
      <c r="F51" s="36" t="s">
        <v>57</v>
      </c>
      <c r="G51" s="176">
        <f>(C51*D51)</f>
        <v>0</v>
      </c>
    </row>
    <row r="52" spans="1:7" s="2" customFormat="1" ht="14.25" hidden="1">
      <c r="A52" s="58" t="s">
        <v>66</v>
      </c>
      <c r="B52" s="61"/>
      <c r="C52" s="22">
        <v>0.35</v>
      </c>
      <c r="D52" s="22">
        <f>IF(F33&lt;120,0,IF(F33=120,0,IF(F33&gt;120,C33)))</f>
        <v>0</v>
      </c>
      <c r="E52" s="19" t="s">
        <v>56</v>
      </c>
      <c r="F52" s="36" t="s">
        <v>57</v>
      </c>
      <c r="G52" s="176">
        <f>(C52*D52)</f>
        <v>0</v>
      </c>
    </row>
    <row r="53" spans="1:7" s="2" customFormat="1" ht="14.25" hidden="1">
      <c r="A53" s="44" t="s">
        <v>67</v>
      </c>
      <c r="B53" s="19"/>
      <c r="C53" s="103"/>
      <c r="D53" s="19"/>
      <c r="E53" s="19"/>
      <c r="F53" s="36" t="s">
        <v>68</v>
      </c>
      <c r="G53" s="176">
        <f>G37</f>
        <v>0</v>
      </c>
    </row>
    <row r="54" spans="1:7" s="2" customFormat="1" ht="15" hidden="1">
      <c r="A54" s="56" t="s">
        <v>69</v>
      </c>
      <c r="B54" s="87"/>
      <c r="C54" s="103"/>
      <c r="D54" s="19"/>
      <c r="E54" s="19"/>
      <c r="F54" s="36" t="s">
        <v>35</v>
      </c>
      <c r="G54" s="178">
        <f>SUM(G42:G52)-G53</f>
        <v>0</v>
      </c>
    </row>
    <row r="55" spans="1:7" s="2" customFormat="1" ht="14.25" hidden="1">
      <c r="A55" s="44" t="s">
        <v>70</v>
      </c>
      <c r="B55" s="19"/>
      <c r="C55" s="103"/>
      <c r="D55" s="19"/>
      <c r="E55" s="19"/>
      <c r="F55" s="19"/>
      <c r="G55" s="137"/>
    </row>
    <row r="56" spans="1:7" s="2" customFormat="1" ht="14.25" hidden="1">
      <c r="A56" s="44" t="s">
        <v>71</v>
      </c>
      <c r="B56" s="19"/>
      <c r="C56" s="103"/>
      <c r="D56" s="19"/>
      <c r="E56" s="19"/>
      <c r="F56" s="19"/>
      <c r="G56" s="137"/>
    </row>
    <row r="57" spans="1:7" s="2" customFormat="1" ht="14.25" hidden="1">
      <c r="A57" s="57" t="s">
        <v>72</v>
      </c>
      <c r="B57" s="33"/>
      <c r="C57" s="179">
        <f>IF(G38&lt;G54,G38,IF(G38&gt;G54,G54,IF(G38=G54,G38)))</f>
        <v>0</v>
      </c>
      <c r="D57" s="32">
        <v>900</v>
      </c>
      <c r="E57" s="19" t="s">
        <v>22</v>
      </c>
      <c r="F57" s="148">
        <f>(C57*D57)</f>
        <v>0</v>
      </c>
      <c r="G57" s="137"/>
    </row>
    <row r="58" spans="1:7" s="2" customFormat="1" ht="15" hidden="1" thickBot="1">
      <c r="A58" s="47" t="s">
        <v>73</v>
      </c>
      <c r="B58" s="33"/>
      <c r="C58" s="18"/>
      <c r="D58" s="34">
        <v>400</v>
      </c>
      <c r="E58" s="19" t="s">
        <v>22</v>
      </c>
      <c r="F58" s="148">
        <f>(C58*D58)</f>
        <v>0</v>
      </c>
      <c r="G58" s="137"/>
    </row>
    <row r="59" spans="1:7" s="3" customFormat="1" ht="15.75" hidden="1" thickBot="1">
      <c r="A59" s="69" t="s">
        <v>74</v>
      </c>
      <c r="B59" s="70"/>
      <c r="C59" s="113"/>
      <c r="D59" s="70"/>
      <c r="E59" s="70"/>
      <c r="F59" s="158">
        <f>IF(SUM(F57:F58)&lt;0,0,IF(SUM(F57:F58)=0,0,IF(SUM(F57:F58)&gt;0,SUM(F57:F58))))</f>
        <v>0</v>
      </c>
      <c r="G59" s="147"/>
    </row>
    <row r="60" spans="1:7" s="3" customFormat="1" ht="6" customHeight="1" hidden="1" thickBot="1" thickTop="1">
      <c r="A60" s="87"/>
      <c r="B60" s="87"/>
      <c r="C60" s="127"/>
      <c r="D60" s="87"/>
      <c r="E60" s="87"/>
      <c r="F60" s="199"/>
      <c r="G60" s="200"/>
    </row>
    <row r="61" spans="1:7" s="2" customFormat="1" ht="18.75" customHeight="1" hidden="1" thickBot="1" thickTop="1">
      <c r="A61" s="201" t="s">
        <v>75</v>
      </c>
      <c r="B61" s="202"/>
      <c r="C61" s="124"/>
      <c r="D61" s="88"/>
      <c r="E61" s="88"/>
      <c r="F61" s="88"/>
      <c r="G61" s="203"/>
    </row>
    <row r="62" spans="1:7" s="2" customFormat="1" ht="15" customHeight="1" hidden="1" thickBot="1">
      <c r="A62" s="50" t="s">
        <v>76</v>
      </c>
      <c r="B62" s="164"/>
      <c r="C62" s="115"/>
      <c r="D62" s="16">
        <f>E4</f>
        <v>0</v>
      </c>
      <c r="E62" s="112">
        <v>1200</v>
      </c>
      <c r="F62" s="19" t="s">
        <v>77</v>
      </c>
      <c r="G62" s="204">
        <f>(D62*E62)</f>
        <v>0</v>
      </c>
    </row>
    <row r="63" spans="1:7" s="2" customFormat="1" ht="15" customHeight="1" hidden="1" thickBot="1">
      <c r="A63" s="50" t="s">
        <v>165</v>
      </c>
      <c r="B63" s="164"/>
      <c r="C63" s="112"/>
      <c r="D63" s="16">
        <f>(E4-G4)</f>
        <v>0</v>
      </c>
      <c r="E63" s="112">
        <v>400</v>
      </c>
      <c r="F63" s="19" t="s">
        <v>77</v>
      </c>
      <c r="G63" s="204">
        <f>(D63*E63)</f>
        <v>0</v>
      </c>
    </row>
    <row r="64" spans="1:7" s="2" customFormat="1" ht="15" customHeight="1" hidden="1" thickBot="1">
      <c r="A64" s="50" t="s">
        <v>74</v>
      </c>
      <c r="B64" s="164"/>
      <c r="C64" s="115"/>
      <c r="D64" s="13"/>
      <c r="E64" s="33"/>
      <c r="F64" s="19"/>
      <c r="G64" s="205">
        <f>F59</f>
        <v>0</v>
      </c>
    </row>
    <row r="65" spans="1:7" s="2" customFormat="1" ht="15" customHeight="1" hidden="1" thickBot="1">
      <c r="A65" s="206" t="s">
        <v>78</v>
      </c>
      <c r="B65" s="166"/>
      <c r="C65" s="116"/>
      <c r="D65" s="73"/>
      <c r="E65" s="77"/>
      <c r="F65" s="75"/>
      <c r="G65" s="207" t="e">
        <f>F23</f>
        <v>#DIV/0!</v>
      </c>
    </row>
    <row r="66" spans="1:7" s="2" customFormat="1" ht="15.75" customHeight="1" hidden="1" thickTop="1">
      <c r="A66" s="208" t="s">
        <v>79</v>
      </c>
      <c r="B66" s="167"/>
      <c r="C66" s="114"/>
      <c r="D66" s="161"/>
      <c r="E66" s="24"/>
      <c r="F66" s="19"/>
      <c r="G66" s="137"/>
    </row>
    <row r="67" spans="1:7" s="2" customFormat="1" ht="15" customHeight="1" hidden="1">
      <c r="A67" s="175" t="s">
        <v>80</v>
      </c>
      <c r="B67" s="66"/>
      <c r="C67" s="107" t="s">
        <v>81</v>
      </c>
      <c r="D67" s="18"/>
      <c r="E67" s="112">
        <v>470</v>
      </c>
      <c r="F67" s="19" t="s">
        <v>77</v>
      </c>
      <c r="G67" s="145">
        <f>(D67*E67)</f>
        <v>0</v>
      </c>
    </row>
    <row r="68" spans="1:7" s="2" customFormat="1" ht="15" customHeight="1" hidden="1">
      <c r="A68" s="44"/>
      <c r="B68" s="19"/>
      <c r="C68" s="107" t="s">
        <v>82</v>
      </c>
      <c r="D68" s="18"/>
      <c r="E68" s="112">
        <v>760</v>
      </c>
      <c r="F68" s="19" t="s">
        <v>77</v>
      </c>
      <c r="G68" s="145">
        <f>(D68*E68)</f>
        <v>0</v>
      </c>
    </row>
    <row r="69" spans="1:7" s="2" customFormat="1" ht="15" customHeight="1" hidden="1">
      <c r="A69" s="175" t="s">
        <v>83</v>
      </c>
      <c r="B69" s="66"/>
      <c r="C69" s="107" t="s">
        <v>84</v>
      </c>
      <c r="D69" s="18"/>
      <c r="E69" s="112">
        <v>1500</v>
      </c>
      <c r="F69" s="19" t="s">
        <v>77</v>
      </c>
      <c r="G69" s="145">
        <f>(D69*E69)</f>
        <v>0</v>
      </c>
    </row>
    <row r="70" spans="1:7" s="2" customFormat="1" ht="15" customHeight="1" hidden="1">
      <c r="A70" s="44"/>
      <c r="B70" s="19"/>
      <c r="C70" s="107" t="s">
        <v>85</v>
      </c>
      <c r="D70" s="18"/>
      <c r="E70" s="112">
        <v>3000</v>
      </c>
      <c r="F70" s="19" t="s">
        <v>77</v>
      </c>
      <c r="G70" s="145">
        <f>(D70*E70)</f>
        <v>0</v>
      </c>
    </row>
    <row r="71" spans="1:7" s="2" customFormat="1" ht="15" customHeight="1" hidden="1" thickBot="1">
      <c r="A71" s="48"/>
      <c r="B71" s="81"/>
      <c r="C71" s="107" t="s">
        <v>86</v>
      </c>
      <c r="D71" s="18"/>
      <c r="E71" s="112">
        <v>5000</v>
      </c>
      <c r="F71" s="19" t="s">
        <v>77</v>
      </c>
      <c r="G71" s="145">
        <f>(D71*E71)</f>
        <v>0</v>
      </c>
    </row>
    <row r="72" spans="1:7" s="2" customFormat="1" ht="15.75" customHeight="1" hidden="1" thickBot="1">
      <c r="A72" s="206"/>
      <c r="B72" s="166"/>
      <c r="C72" s="116"/>
      <c r="D72" s="73"/>
      <c r="E72" s="74" t="s">
        <v>87</v>
      </c>
      <c r="F72" s="75"/>
      <c r="G72" s="209">
        <f>SUM(G67:G71)</f>
        <v>0</v>
      </c>
    </row>
    <row r="73" spans="1:7" s="2" customFormat="1" ht="15.75" customHeight="1" hidden="1" thickTop="1">
      <c r="A73" s="56" t="s">
        <v>88</v>
      </c>
      <c r="B73" s="87"/>
      <c r="C73" s="103"/>
      <c r="D73" s="39"/>
      <c r="E73" s="9"/>
      <c r="F73" s="19"/>
      <c r="G73" s="137"/>
    </row>
    <row r="74" spans="1:7" s="2" customFormat="1" ht="15" customHeight="1" hidden="1">
      <c r="A74" s="175" t="s">
        <v>89</v>
      </c>
      <c r="B74" s="66"/>
      <c r="C74" s="117" t="s">
        <v>6</v>
      </c>
      <c r="D74" s="16"/>
      <c r="E74" s="112">
        <v>1500</v>
      </c>
      <c r="F74" s="19" t="s">
        <v>77</v>
      </c>
      <c r="G74" s="145">
        <f aca="true" t="shared" si="1" ref="G74:G89">(D74*E74)</f>
        <v>0</v>
      </c>
    </row>
    <row r="75" spans="1:7" s="2" customFormat="1" ht="15" customHeight="1" hidden="1">
      <c r="A75" s="44"/>
      <c r="B75" s="19"/>
      <c r="C75" s="118" t="s">
        <v>7</v>
      </c>
      <c r="D75" s="16"/>
      <c r="E75" s="112">
        <v>1200</v>
      </c>
      <c r="F75" s="19" t="s">
        <v>77</v>
      </c>
      <c r="G75" s="145">
        <f t="shared" si="1"/>
        <v>0</v>
      </c>
    </row>
    <row r="76" spans="1:7" s="2" customFormat="1" ht="15" customHeight="1" hidden="1">
      <c r="A76" s="44"/>
      <c r="B76" s="19"/>
      <c r="C76" s="117" t="s">
        <v>90</v>
      </c>
      <c r="D76" s="16"/>
      <c r="E76" s="112">
        <v>700</v>
      </c>
      <c r="F76" s="19" t="s">
        <v>77</v>
      </c>
      <c r="G76" s="145">
        <f t="shared" si="1"/>
        <v>0</v>
      </c>
    </row>
    <row r="77" spans="1:7" s="2" customFormat="1" ht="15" customHeight="1" hidden="1">
      <c r="A77" s="44"/>
      <c r="B77" s="19"/>
      <c r="C77" s="117" t="s">
        <v>91</v>
      </c>
      <c r="D77" s="16"/>
      <c r="E77" s="112">
        <v>450</v>
      </c>
      <c r="F77" s="19" t="s">
        <v>77</v>
      </c>
      <c r="G77" s="145">
        <f t="shared" si="1"/>
        <v>0</v>
      </c>
    </row>
    <row r="78" spans="1:7" s="2" customFormat="1" ht="15" customHeight="1" hidden="1">
      <c r="A78" s="175" t="s">
        <v>92</v>
      </c>
      <c r="B78" s="66"/>
      <c r="C78" s="117" t="s">
        <v>93</v>
      </c>
      <c r="D78" s="16"/>
      <c r="E78" s="112">
        <v>650</v>
      </c>
      <c r="F78" s="19" t="s">
        <v>77</v>
      </c>
      <c r="G78" s="145">
        <f t="shared" si="1"/>
        <v>0</v>
      </c>
    </row>
    <row r="79" spans="1:7" s="2" customFormat="1" ht="15" customHeight="1" hidden="1">
      <c r="A79" s="44"/>
      <c r="B79" s="19"/>
      <c r="C79" s="117" t="s">
        <v>90</v>
      </c>
      <c r="D79" s="16"/>
      <c r="E79" s="112">
        <v>450</v>
      </c>
      <c r="F79" s="19" t="s">
        <v>77</v>
      </c>
      <c r="G79" s="145">
        <f t="shared" si="1"/>
        <v>0</v>
      </c>
    </row>
    <row r="80" spans="1:7" s="2" customFormat="1" ht="15" customHeight="1" hidden="1">
      <c r="A80" s="44"/>
      <c r="B80" s="19"/>
      <c r="C80" s="117" t="s">
        <v>91</v>
      </c>
      <c r="D80" s="16"/>
      <c r="E80" s="112">
        <v>300</v>
      </c>
      <c r="F80" s="19" t="s">
        <v>77</v>
      </c>
      <c r="G80" s="145">
        <f t="shared" si="1"/>
        <v>0</v>
      </c>
    </row>
    <row r="81" spans="1:7" s="2" customFormat="1" ht="15" customHeight="1" hidden="1">
      <c r="A81" s="175" t="s">
        <v>94</v>
      </c>
      <c r="B81" s="66"/>
      <c r="C81" s="117" t="s">
        <v>6</v>
      </c>
      <c r="D81" s="16"/>
      <c r="E81" s="112">
        <v>1500</v>
      </c>
      <c r="F81" s="19" t="s">
        <v>77</v>
      </c>
      <c r="G81" s="145">
        <f t="shared" si="1"/>
        <v>0</v>
      </c>
    </row>
    <row r="82" spans="1:7" s="2" customFormat="1" ht="15" customHeight="1" hidden="1">
      <c r="A82" s="44"/>
      <c r="B82" s="19"/>
      <c r="C82" s="118" t="s">
        <v>7</v>
      </c>
      <c r="D82" s="16"/>
      <c r="E82" s="112">
        <v>1200</v>
      </c>
      <c r="F82" s="19" t="s">
        <v>77</v>
      </c>
      <c r="G82" s="145">
        <f t="shared" si="1"/>
        <v>0</v>
      </c>
    </row>
    <row r="83" spans="1:7" s="2" customFormat="1" ht="15" customHeight="1" hidden="1">
      <c r="A83" s="44"/>
      <c r="B83" s="19"/>
      <c r="C83" s="117" t="s">
        <v>90</v>
      </c>
      <c r="D83" s="16"/>
      <c r="E83" s="112">
        <v>700</v>
      </c>
      <c r="F83" s="19" t="s">
        <v>77</v>
      </c>
      <c r="G83" s="145">
        <f t="shared" si="1"/>
        <v>0</v>
      </c>
    </row>
    <row r="84" spans="1:7" s="2" customFormat="1" ht="15" customHeight="1" hidden="1">
      <c r="A84" s="44"/>
      <c r="B84" s="19"/>
      <c r="C84" s="117" t="s">
        <v>91</v>
      </c>
      <c r="D84" s="16"/>
      <c r="E84" s="112">
        <v>450</v>
      </c>
      <c r="F84" s="19" t="s">
        <v>77</v>
      </c>
      <c r="G84" s="145">
        <f t="shared" si="1"/>
        <v>0</v>
      </c>
    </row>
    <row r="85" spans="1:7" s="2" customFormat="1" ht="15" customHeight="1" hidden="1">
      <c r="A85" s="175" t="s">
        <v>95</v>
      </c>
      <c r="B85" s="66"/>
      <c r="C85" s="117" t="s">
        <v>6</v>
      </c>
      <c r="D85" s="16"/>
      <c r="E85" s="112">
        <v>1500</v>
      </c>
      <c r="F85" s="19" t="s">
        <v>77</v>
      </c>
      <c r="G85" s="145">
        <f t="shared" si="1"/>
        <v>0</v>
      </c>
    </row>
    <row r="86" spans="1:7" s="2" customFormat="1" ht="15" customHeight="1" hidden="1">
      <c r="A86" s="44"/>
      <c r="B86" s="19"/>
      <c r="C86" s="118" t="s">
        <v>7</v>
      </c>
      <c r="D86" s="16"/>
      <c r="E86" s="112">
        <v>1200</v>
      </c>
      <c r="F86" s="19" t="s">
        <v>77</v>
      </c>
      <c r="G86" s="145">
        <f t="shared" si="1"/>
        <v>0</v>
      </c>
    </row>
    <row r="87" spans="1:7" s="2" customFormat="1" ht="15" customHeight="1" hidden="1">
      <c r="A87" s="44"/>
      <c r="B87" s="19"/>
      <c r="C87" s="117" t="s">
        <v>90</v>
      </c>
      <c r="D87" s="16"/>
      <c r="E87" s="112">
        <v>700</v>
      </c>
      <c r="F87" s="19" t="s">
        <v>77</v>
      </c>
      <c r="G87" s="145">
        <f t="shared" si="1"/>
        <v>0</v>
      </c>
    </row>
    <row r="88" spans="1:7" s="2" customFormat="1" ht="15" customHeight="1" hidden="1">
      <c r="A88" s="44"/>
      <c r="B88" s="19"/>
      <c r="C88" s="117" t="s">
        <v>91</v>
      </c>
      <c r="D88" s="16"/>
      <c r="E88" s="112">
        <v>450</v>
      </c>
      <c r="F88" s="19" t="s">
        <v>77</v>
      </c>
      <c r="G88" s="145">
        <f t="shared" si="1"/>
        <v>0</v>
      </c>
    </row>
    <row r="89" spans="1:7" s="2" customFormat="1" ht="15" customHeight="1" hidden="1">
      <c r="A89" s="175" t="s">
        <v>96</v>
      </c>
      <c r="B89" s="66"/>
      <c r="C89" s="103"/>
      <c r="D89" s="16"/>
      <c r="E89" s="112">
        <v>3000</v>
      </c>
      <c r="F89" s="19" t="s">
        <v>77</v>
      </c>
      <c r="G89" s="145">
        <f t="shared" si="1"/>
        <v>0</v>
      </c>
    </row>
    <row r="90" spans="1:7" s="2" customFormat="1" ht="15" customHeight="1" hidden="1">
      <c r="A90" s="47" t="s">
        <v>97</v>
      </c>
      <c r="B90" s="72"/>
      <c r="C90" s="115"/>
      <c r="D90" s="16"/>
      <c r="E90" s="112">
        <v>2500</v>
      </c>
      <c r="F90" s="19" t="s">
        <v>77</v>
      </c>
      <c r="G90" s="145">
        <f aca="true" t="shared" si="2" ref="G90:G101">(D90*E90)</f>
        <v>0</v>
      </c>
    </row>
    <row r="91" spans="1:7" s="2" customFormat="1" ht="15" customHeight="1" hidden="1">
      <c r="A91" s="47" t="s">
        <v>98</v>
      </c>
      <c r="B91" s="72"/>
      <c r="C91" s="115"/>
      <c r="D91" s="16"/>
      <c r="E91" s="112">
        <v>1500</v>
      </c>
      <c r="F91" s="19" t="s">
        <v>77</v>
      </c>
      <c r="G91" s="145">
        <f t="shared" si="2"/>
        <v>0</v>
      </c>
    </row>
    <row r="92" spans="1:7" s="2" customFormat="1" ht="15" customHeight="1" hidden="1" thickBot="1">
      <c r="A92" s="48" t="s">
        <v>99</v>
      </c>
      <c r="B92" s="81"/>
      <c r="C92" s="119"/>
      <c r="D92" s="63"/>
      <c r="E92" s="112">
        <v>15</v>
      </c>
      <c r="F92" s="19" t="s">
        <v>100</v>
      </c>
      <c r="G92" s="145">
        <f>IF(D92&lt;20,0,IF(D92=20,(D92*E92),IF(D92&gt;20,(D92*E92))))</f>
        <v>0</v>
      </c>
    </row>
    <row r="93" spans="1:7" s="2" customFormat="1" ht="15.75" customHeight="1" hidden="1" thickBot="1">
      <c r="A93" s="69"/>
      <c r="B93" s="70"/>
      <c r="C93" s="120"/>
      <c r="D93" s="75"/>
      <c r="E93" s="74" t="s">
        <v>87</v>
      </c>
      <c r="F93" s="75"/>
      <c r="G93" s="209">
        <f>SUM(G74:G92)</f>
        <v>0</v>
      </c>
    </row>
    <row r="94" spans="1:7" s="2" customFormat="1" ht="15.75" customHeight="1" hidden="1" thickTop="1">
      <c r="A94" s="56" t="s">
        <v>101</v>
      </c>
      <c r="B94" s="87"/>
      <c r="C94" s="103"/>
      <c r="D94" s="19"/>
      <c r="E94" s="19"/>
      <c r="F94" s="19"/>
      <c r="G94" s="157"/>
    </row>
    <row r="95" spans="1:7" s="2" customFormat="1" ht="15.75" customHeight="1" hidden="1">
      <c r="A95" s="210" t="s">
        <v>102</v>
      </c>
      <c r="B95" s="82"/>
      <c r="C95" s="121"/>
      <c r="D95" s="16"/>
      <c r="E95" s="112">
        <v>400</v>
      </c>
      <c r="F95" s="19" t="s">
        <v>77</v>
      </c>
      <c r="G95" s="145">
        <f>(D95*E95)</f>
        <v>0</v>
      </c>
    </row>
    <row r="96" spans="1:7" s="2" customFormat="1" ht="15.75" customHeight="1" hidden="1">
      <c r="A96" s="210" t="s">
        <v>103</v>
      </c>
      <c r="B96" s="82"/>
      <c r="C96" s="115"/>
      <c r="D96" s="16"/>
      <c r="E96" s="112">
        <v>400</v>
      </c>
      <c r="F96" s="19" t="s">
        <v>77</v>
      </c>
      <c r="G96" s="145">
        <f t="shared" si="2"/>
        <v>0</v>
      </c>
    </row>
    <row r="97" spans="1:7" s="38" customFormat="1" ht="15.75" customHeight="1" hidden="1" thickBot="1">
      <c r="A97" s="211" t="s">
        <v>104</v>
      </c>
      <c r="B97" s="83"/>
      <c r="C97" s="122"/>
      <c r="D97" s="84"/>
      <c r="E97" s="155">
        <v>400</v>
      </c>
      <c r="F97" s="19" t="s">
        <v>77</v>
      </c>
      <c r="G97" s="145">
        <f t="shared" si="2"/>
        <v>0</v>
      </c>
    </row>
    <row r="98" spans="1:7" s="2" customFormat="1" ht="15.75" customHeight="1" hidden="1" thickBot="1">
      <c r="A98" s="69"/>
      <c r="B98" s="70"/>
      <c r="C98" s="120"/>
      <c r="D98" s="85"/>
      <c r="E98" s="156" t="s">
        <v>87</v>
      </c>
      <c r="F98" s="75"/>
      <c r="G98" s="209">
        <f>SUM(G95:G97)</f>
        <v>0</v>
      </c>
    </row>
    <row r="99" spans="1:7" s="2" customFormat="1" ht="15.75" customHeight="1" hidden="1" thickTop="1">
      <c r="A99" s="56" t="s">
        <v>105</v>
      </c>
      <c r="B99" s="87"/>
      <c r="C99" s="111" t="s">
        <v>106</v>
      </c>
      <c r="D99" s="30"/>
      <c r="E99" s="106">
        <v>1200</v>
      </c>
      <c r="F99" s="19" t="s">
        <v>77</v>
      </c>
      <c r="G99" s="141">
        <f t="shared" si="2"/>
        <v>0</v>
      </c>
    </row>
    <row r="100" spans="1:7" s="2" customFormat="1" ht="15.75" customHeight="1" hidden="1">
      <c r="A100" s="44"/>
      <c r="B100" s="19"/>
      <c r="C100" s="111" t="s">
        <v>107</v>
      </c>
      <c r="D100" s="30"/>
      <c r="E100" s="106">
        <v>800</v>
      </c>
      <c r="F100" s="19" t="s">
        <v>77</v>
      </c>
      <c r="G100" s="141">
        <f t="shared" si="2"/>
        <v>0</v>
      </c>
    </row>
    <row r="101" spans="1:7" s="2" customFormat="1" ht="15.75" customHeight="1" hidden="1" thickBot="1">
      <c r="A101" s="44"/>
      <c r="B101" s="19"/>
      <c r="C101" s="123" t="s">
        <v>108</v>
      </c>
      <c r="D101" s="86"/>
      <c r="E101" s="106">
        <v>200</v>
      </c>
      <c r="F101" s="19" t="s">
        <v>77</v>
      </c>
      <c r="G101" s="212">
        <f t="shared" si="2"/>
        <v>0</v>
      </c>
    </row>
    <row r="102" spans="1:7" s="2" customFormat="1" ht="15.75" customHeight="1" hidden="1" thickBot="1">
      <c r="A102" s="206"/>
      <c r="B102" s="166"/>
      <c r="C102" s="116"/>
      <c r="D102" s="73"/>
      <c r="E102" s="74" t="s">
        <v>87</v>
      </c>
      <c r="F102" s="75"/>
      <c r="G102" s="209">
        <f>SUM(G99:G101)</f>
        <v>0</v>
      </c>
    </row>
    <row r="103" spans="1:7" s="2" customFormat="1" ht="15.75" customHeight="1" hidden="1" thickTop="1">
      <c r="A103" s="56" t="s">
        <v>109</v>
      </c>
      <c r="B103" s="87"/>
      <c r="C103" s="103"/>
      <c r="D103" s="10"/>
      <c r="E103" s="19"/>
      <c r="F103" s="19"/>
      <c r="G103" s="137"/>
    </row>
    <row r="104" spans="1:7" s="2" customFormat="1" ht="15.75" customHeight="1" hidden="1">
      <c r="A104" s="44"/>
      <c r="B104" s="19"/>
      <c r="C104" s="107" t="s">
        <v>110</v>
      </c>
      <c r="D104" s="16"/>
      <c r="E104" s="33">
        <v>90</v>
      </c>
      <c r="F104" s="19" t="s">
        <v>22</v>
      </c>
      <c r="G104" s="145">
        <f>(D104*E104)</f>
        <v>0</v>
      </c>
    </row>
    <row r="105" spans="1:7" s="2" customFormat="1" ht="15.75" customHeight="1" hidden="1">
      <c r="A105" s="44"/>
      <c r="B105" s="19"/>
      <c r="C105" s="111" t="s">
        <v>111</v>
      </c>
      <c r="D105" s="30"/>
      <c r="E105" s="31">
        <v>155</v>
      </c>
      <c r="F105" s="19" t="s">
        <v>22</v>
      </c>
      <c r="G105" s="141">
        <f>(D105*E105)</f>
        <v>0</v>
      </c>
    </row>
    <row r="106" spans="1:7" s="2" customFormat="1" ht="15.75" customHeight="1" hidden="1" thickBot="1">
      <c r="A106" s="44"/>
      <c r="B106" s="19"/>
      <c r="C106" s="123" t="s">
        <v>112</v>
      </c>
      <c r="D106" s="86"/>
      <c r="E106" s="31">
        <v>180</v>
      </c>
      <c r="F106" s="19" t="s">
        <v>22</v>
      </c>
      <c r="G106" s="212">
        <f>(D106*E106)</f>
        <v>0</v>
      </c>
    </row>
    <row r="107" spans="1:7" s="2" customFormat="1" ht="15.75" customHeight="1" hidden="1" thickBot="1">
      <c r="A107" s="206"/>
      <c r="B107" s="166"/>
      <c r="C107" s="116"/>
      <c r="D107" s="73"/>
      <c r="E107" s="74" t="s">
        <v>87</v>
      </c>
      <c r="F107" s="75"/>
      <c r="G107" s="209">
        <f>SUM(G104:G106)</f>
        <v>0</v>
      </c>
    </row>
    <row r="108" spans="1:7" s="2" customFormat="1" ht="15.75" customHeight="1" hidden="1" thickTop="1">
      <c r="A108" s="56" t="s">
        <v>113</v>
      </c>
      <c r="B108" s="87"/>
      <c r="C108" s="103"/>
      <c r="D108" s="10"/>
      <c r="E108" s="19"/>
      <c r="F108" s="19"/>
      <c r="G108" s="137"/>
    </row>
    <row r="109" spans="1:7" s="2" customFormat="1" ht="15.75" customHeight="1" hidden="1">
      <c r="A109" s="44"/>
      <c r="B109" s="19"/>
      <c r="C109" s="107" t="s">
        <v>114</v>
      </c>
      <c r="D109" s="18"/>
      <c r="E109" s="33">
        <v>180</v>
      </c>
      <c r="F109" s="19" t="s">
        <v>22</v>
      </c>
      <c r="G109" s="145">
        <f>(D109*E109)</f>
        <v>0</v>
      </c>
    </row>
    <row r="110" spans="1:7" s="2" customFormat="1" ht="15.75" customHeight="1" hidden="1">
      <c r="A110" s="44"/>
      <c r="B110" s="19"/>
      <c r="C110" s="107" t="s">
        <v>111</v>
      </c>
      <c r="D110" s="18"/>
      <c r="E110" s="33">
        <v>155</v>
      </c>
      <c r="F110" s="19" t="s">
        <v>22</v>
      </c>
      <c r="G110" s="145">
        <f>(D110*E110)</f>
        <v>0</v>
      </c>
    </row>
    <row r="111" spans="1:7" s="2" customFormat="1" ht="15.75" customHeight="1" hidden="1" thickBot="1">
      <c r="A111" s="44"/>
      <c r="B111" s="81"/>
      <c r="C111" s="107" t="s">
        <v>112</v>
      </c>
      <c r="D111" s="18"/>
      <c r="E111" s="33">
        <v>180</v>
      </c>
      <c r="F111" s="19" t="s">
        <v>22</v>
      </c>
      <c r="G111" s="145">
        <f>(D111*E111)</f>
        <v>0</v>
      </c>
    </row>
    <row r="112" spans="1:7" s="2" customFormat="1" ht="15.75" customHeight="1" hidden="1" thickBot="1">
      <c r="A112" s="206"/>
      <c r="B112" s="70"/>
      <c r="C112" s="120"/>
      <c r="D112" s="85"/>
      <c r="E112" s="74" t="s">
        <v>87</v>
      </c>
      <c r="F112" s="75"/>
      <c r="G112" s="209">
        <f>SUM(G109:G111)</f>
        <v>0</v>
      </c>
    </row>
    <row r="113" spans="1:7" s="2" customFormat="1" ht="15.75" customHeight="1" hidden="1" thickBot="1" thickTop="1">
      <c r="A113" s="239" t="s">
        <v>115</v>
      </c>
      <c r="B113" s="234"/>
      <c r="C113" s="235"/>
      <c r="D113" s="236"/>
      <c r="E113" s="237"/>
      <c r="F113" s="237"/>
      <c r="G113" s="240" t="e">
        <f>G62+G63+G64+G65+G72+G93+G98+G102+G107+G112</f>
        <v>#DIV/0!</v>
      </c>
    </row>
    <row r="114" spans="1:7" s="2" customFormat="1" ht="6.75" customHeight="1" hidden="1" thickBot="1" thickTop="1">
      <c r="A114" s="70"/>
      <c r="B114" s="70"/>
      <c r="C114" s="120"/>
      <c r="D114" s="85"/>
      <c r="E114" s="75"/>
      <c r="F114" s="75"/>
      <c r="G114" s="238"/>
    </row>
    <row r="115" spans="1:7" s="2" customFormat="1" ht="19.5" customHeight="1" hidden="1" thickTop="1">
      <c r="A115" s="213" t="s">
        <v>116</v>
      </c>
      <c r="B115" s="168"/>
      <c r="C115" s="124"/>
      <c r="D115" s="89"/>
      <c r="E115" s="88"/>
      <c r="F115" s="88"/>
      <c r="G115" s="203"/>
    </row>
    <row r="116" spans="1:7" s="2" customFormat="1" ht="14.25" hidden="1">
      <c r="A116" s="44"/>
      <c r="B116" s="19"/>
      <c r="C116" s="103"/>
      <c r="D116" s="10"/>
      <c r="E116" s="19"/>
      <c r="F116" s="19"/>
      <c r="G116" s="137"/>
    </row>
    <row r="117" spans="1:7" s="2" customFormat="1" ht="15" hidden="1">
      <c r="A117" s="50" t="s">
        <v>115</v>
      </c>
      <c r="B117" s="164"/>
      <c r="C117" s="115"/>
      <c r="D117" s="13"/>
      <c r="E117" s="33"/>
      <c r="F117" s="19"/>
      <c r="G117" s="214" t="e">
        <f>G113</f>
        <v>#DIV/0!</v>
      </c>
    </row>
    <row r="118" spans="1:7" s="2" customFormat="1" ht="15" hidden="1">
      <c r="A118" s="50" t="s">
        <v>117</v>
      </c>
      <c r="B118" s="164"/>
      <c r="C118" s="115"/>
      <c r="D118" s="13"/>
      <c r="E118" s="33"/>
      <c r="F118" s="36" t="s">
        <v>118</v>
      </c>
      <c r="G118" s="146">
        <f>G189</f>
        <v>0</v>
      </c>
    </row>
    <row r="119" spans="1:7" s="2" customFormat="1" ht="15.75" hidden="1" thickBot="1">
      <c r="A119" s="50" t="s">
        <v>119</v>
      </c>
      <c r="B119" s="164"/>
      <c r="C119" s="115"/>
      <c r="D119" s="13"/>
      <c r="E119" s="33"/>
      <c r="F119" s="36" t="s">
        <v>118</v>
      </c>
      <c r="G119" s="146">
        <f>IF(E193&lt;800000,0,IF(E193&gt;800000,G200))</f>
        <v>0</v>
      </c>
    </row>
    <row r="120" spans="1:7" s="2" customFormat="1" ht="15" hidden="1">
      <c r="A120" s="56" t="s">
        <v>163</v>
      </c>
      <c r="B120" s="87"/>
      <c r="C120" s="103"/>
      <c r="D120" s="10"/>
      <c r="E120" s="71"/>
      <c r="F120" s="36" t="s">
        <v>35</v>
      </c>
      <c r="G120" s="242" t="e">
        <f>G117-G118-G119</f>
        <v>#DIV/0!</v>
      </c>
    </row>
    <row r="121" spans="1:7" s="250" customFormat="1" ht="60" customHeight="1" thickBot="1">
      <c r="A121" s="244"/>
      <c r="B121" s="244"/>
      <c r="C121" s="245"/>
      <c r="D121" s="246"/>
      <c r="E121" s="247"/>
      <c r="F121" s="248"/>
      <c r="G121" s="249"/>
    </row>
    <row r="122" spans="1:7" s="2" customFormat="1" ht="49.5" customHeight="1" thickTop="1">
      <c r="A122" s="241" t="s">
        <v>120</v>
      </c>
      <c r="B122" s="168"/>
      <c r="C122" s="124"/>
      <c r="D122" s="89"/>
      <c r="E122" s="88"/>
      <c r="F122" s="90"/>
      <c r="G122" s="215"/>
    </row>
    <row r="123" spans="1:7" s="2" customFormat="1" ht="14.25" hidden="1">
      <c r="A123" s="44" t="s">
        <v>120</v>
      </c>
      <c r="B123" s="19"/>
      <c r="C123" s="103"/>
      <c r="D123" s="10"/>
      <c r="E123" s="19"/>
      <c r="F123" s="19"/>
      <c r="G123" s="137"/>
    </row>
    <row r="124" spans="1:7" s="2" customFormat="1" ht="24.75" customHeight="1">
      <c r="A124" s="47" t="s">
        <v>121</v>
      </c>
      <c r="B124" s="72"/>
      <c r="C124" s="112"/>
      <c r="D124" s="91"/>
      <c r="E124" s="67">
        <v>0.028</v>
      </c>
      <c r="F124" s="19" t="s">
        <v>122</v>
      </c>
      <c r="G124" s="216">
        <f>(D124*E124)</f>
        <v>0</v>
      </c>
    </row>
    <row r="125" spans="1:7" s="2" customFormat="1" ht="24.75" customHeight="1">
      <c r="A125" s="175" t="s">
        <v>123</v>
      </c>
      <c r="B125" s="66"/>
      <c r="C125" s="114"/>
      <c r="D125" s="76"/>
      <c r="E125" s="66"/>
      <c r="F125" s="19"/>
      <c r="G125" s="217"/>
    </row>
    <row r="126" spans="1:7" s="2" customFormat="1" ht="24.75" customHeight="1">
      <c r="A126" s="48" t="s">
        <v>124</v>
      </c>
      <c r="B126" s="81"/>
      <c r="C126" s="106"/>
      <c r="D126" s="91"/>
      <c r="E126" s="91">
        <v>0.3</v>
      </c>
      <c r="F126" s="19" t="s">
        <v>122</v>
      </c>
      <c r="G126" s="216">
        <f>(D126*E126)</f>
        <v>0</v>
      </c>
    </row>
    <row r="127" spans="1:7" s="2" customFormat="1" ht="24.75" customHeight="1">
      <c r="A127" s="47" t="s">
        <v>125</v>
      </c>
      <c r="B127" s="72"/>
      <c r="C127" s="112"/>
      <c r="D127" s="91"/>
      <c r="E127" s="91">
        <v>1</v>
      </c>
      <c r="F127" s="19" t="s">
        <v>122</v>
      </c>
      <c r="G127" s="216">
        <f aca="true" t="shared" si="3" ref="G127:G140">(D127*E127)</f>
        <v>0</v>
      </c>
    </row>
    <row r="128" spans="1:7" s="2" customFormat="1" ht="24.75" customHeight="1">
      <c r="A128" s="47" t="s">
        <v>126</v>
      </c>
      <c r="B128" s="72"/>
      <c r="C128" s="112"/>
      <c r="D128" s="91"/>
      <c r="E128" s="67">
        <v>0.043</v>
      </c>
      <c r="F128" s="19" t="s">
        <v>127</v>
      </c>
      <c r="G128" s="216">
        <f t="shared" si="3"/>
        <v>0</v>
      </c>
    </row>
    <row r="129" spans="1:7" s="2" customFormat="1" ht="24.75" customHeight="1">
      <c r="A129" s="47" t="s">
        <v>128</v>
      </c>
      <c r="B129" s="72"/>
      <c r="C129" s="112"/>
      <c r="D129" s="91"/>
      <c r="E129" s="67">
        <v>0.007</v>
      </c>
      <c r="F129" s="19" t="s">
        <v>127</v>
      </c>
      <c r="G129" s="216">
        <f t="shared" si="3"/>
        <v>0</v>
      </c>
    </row>
    <row r="130" spans="1:7" s="2" customFormat="1" ht="24.75" customHeight="1">
      <c r="A130" s="47" t="s">
        <v>129</v>
      </c>
      <c r="B130" s="72"/>
      <c r="C130" s="112"/>
      <c r="D130" s="91"/>
      <c r="E130" s="67">
        <v>0.04</v>
      </c>
      <c r="F130" s="19" t="s">
        <v>127</v>
      </c>
      <c r="G130" s="216">
        <f t="shared" si="3"/>
        <v>0</v>
      </c>
    </row>
    <row r="131" spans="1:7" s="2" customFormat="1" ht="24.75" customHeight="1">
      <c r="A131" s="47" t="s">
        <v>130</v>
      </c>
      <c r="B131" s="72"/>
      <c r="C131" s="112"/>
      <c r="D131" s="91"/>
      <c r="E131" s="67">
        <v>0.03</v>
      </c>
      <c r="F131" s="19" t="s">
        <v>127</v>
      </c>
      <c r="G131" s="216">
        <f t="shared" si="3"/>
        <v>0</v>
      </c>
    </row>
    <row r="132" spans="1:7" s="2" customFormat="1" ht="24.75" customHeight="1">
      <c r="A132" s="50" t="s">
        <v>131</v>
      </c>
      <c r="B132" s="164"/>
      <c r="C132" s="115"/>
      <c r="D132" s="76"/>
      <c r="E132" s="66"/>
      <c r="F132" s="19"/>
      <c r="G132" s="217"/>
    </row>
    <row r="133" spans="1:7" s="2" customFormat="1" ht="24.75" customHeight="1">
      <c r="A133" s="48" t="s">
        <v>171</v>
      </c>
      <c r="B133" s="81"/>
      <c r="C133" s="106"/>
      <c r="D133" s="18"/>
      <c r="E133" s="33">
        <v>0.015</v>
      </c>
      <c r="F133" s="19" t="s">
        <v>122</v>
      </c>
      <c r="G133" s="218">
        <f t="shared" si="3"/>
        <v>0</v>
      </c>
    </row>
    <row r="134" spans="1:7" s="2" customFormat="1" ht="24.75" customHeight="1">
      <c r="A134" s="47" t="s">
        <v>170</v>
      </c>
      <c r="B134" s="72"/>
      <c r="C134" s="112"/>
      <c r="D134" s="16"/>
      <c r="E134" s="32">
        <v>0.03</v>
      </c>
      <c r="F134" s="19"/>
      <c r="G134" s="218">
        <f t="shared" si="3"/>
        <v>0</v>
      </c>
    </row>
    <row r="135" spans="1:7" s="2" customFormat="1" ht="24.75" customHeight="1">
      <c r="A135" s="44" t="s">
        <v>132</v>
      </c>
      <c r="B135" s="19"/>
      <c r="C135" s="103"/>
      <c r="D135" s="10"/>
      <c r="E135" s="19"/>
      <c r="F135" s="19"/>
      <c r="G135" s="219"/>
    </row>
    <row r="136" spans="1:7" s="2" customFormat="1" ht="24.75" customHeight="1">
      <c r="A136" s="220" t="s">
        <v>121</v>
      </c>
      <c r="B136" s="80"/>
      <c r="C136" s="125"/>
      <c r="D136" s="16"/>
      <c r="E136" s="32">
        <v>0.0056</v>
      </c>
      <c r="F136" s="62" t="s">
        <v>122</v>
      </c>
      <c r="G136" s="218">
        <f t="shared" si="3"/>
        <v>0</v>
      </c>
    </row>
    <row r="137" spans="1:7" s="2" customFormat="1" ht="24.75" customHeight="1">
      <c r="A137" s="221" t="s">
        <v>123</v>
      </c>
      <c r="B137" s="79"/>
      <c r="C137" s="126"/>
      <c r="D137" s="29"/>
      <c r="E137" s="81"/>
      <c r="F137" s="19"/>
      <c r="G137" s="222"/>
    </row>
    <row r="138" spans="1:7" s="2" customFormat="1" ht="24.75" customHeight="1">
      <c r="A138" s="220" t="s">
        <v>124</v>
      </c>
      <c r="B138" s="80"/>
      <c r="C138" s="106"/>
      <c r="D138" s="16"/>
      <c r="E138" s="32">
        <v>0.06</v>
      </c>
      <c r="F138" s="62" t="s">
        <v>122</v>
      </c>
      <c r="G138" s="218">
        <f t="shared" si="3"/>
        <v>0</v>
      </c>
    </row>
    <row r="139" spans="1:7" s="2" customFormat="1" ht="24.75" customHeight="1">
      <c r="A139" s="223" t="s">
        <v>125</v>
      </c>
      <c r="B139" s="78"/>
      <c r="C139" s="107"/>
      <c r="D139" s="16"/>
      <c r="E139" s="32">
        <v>0.2</v>
      </c>
      <c r="F139" s="62" t="s">
        <v>122</v>
      </c>
      <c r="G139" s="218">
        <f t="shared" si="3"/>
        <v>0</v>
      </c>
    </row>
    <row r="140" spans="1:7" s="2" customFormat="1" ht="24.75" customHeight="1" thickBot="1">
      <c r="A140" s="220" t="s">
        <v>133</v>
      </c>
      <c r="B140" s="80"/>
      <c r="C140" s="111"/>
      <c r="D140" s="160"/>
      <c r="E140" s="34">
        <v>0.001</v>
      </c>
      <c r="F140" s="62" t="s">
        <v>134</v>
      </c>
      <c r="G140" s="224">
        <f t="shared" si="3"/>
        <v>0</v>
      </c>
    </row>
    <row r="141" spans="1:7" s="2" customFormat="1" ht="24.75" customHeight="1">
      <c r="A141" s="56"/>
      <c r="B141" s="87"/>
      <c r="C141" s="127"/>
      <c r="D141" s="251"/>
      <c r="E141" s="252" t="s">
        <v>135</v>
      </c>
      <c r="F141" s="87"/>
      <c r="G141" s="226">
        <f>SUM(G124:G140)</f>
        <v>0</v>
      </c>
    </row>
    <row r="142" spans="1:7" s="2" customFormat="1" ht="24.75" customHeight="1" thickBot="1">
      <c r="A142" s="227"/>
      <c r="B142" s="75"/>
      <c r="C142" s="120"/>
      <c r="D142" s="85"/>
      <c r="E142" s="75"/>
      <c r="F142" s="75"/>
      <c r="G142" s="228"/>
    </row>
    <row r="143" spans="1:7" s="2" customFormat="1" ht="7.5" customHeight="1" thickTop="1">
      <c r="A143" s="88"/>
      <c r="B143" s="88"/>
      <c r="C143" s="124"/>
      <c r="D143" s="89"/>
      <c r="E143" s="88"/>
      <c r="F143" s="88"/>
      <c r="G143" s="243"/>
    </row>
    <row r="144" spans="1:7" s="2" customFormat="1" ht="15" hidden="1">
      <c r="A144" s="229" t="s">
        <v>136</v>
      </c>
      <c r="B144" s="92"/>
      <c r="C144" s="119"/>
      <c r="D144" s="29"/>
      <c r="E144" s="81"/>
      <c r="F144" s="19"/>
      <c r="G144" s="140"/>
    </row>
    <row r="145" spans="1:7" s="2" customFormat="1" ht="14.25" hidden="1">
      <c r="A145" s="48" t="s">
        <v>137</v>
      </c>
      <c r="B145" s="81"/>
      <c r="C145" s="119"/>
      <c r="D145" s="63"/>
      <c r="E145" s="32">
        <v>300</v>
      </c>
      <c r="F145" s="62" t="s">
        <v>138</v>
      </c>
      <c r="G145" s="145">
        <f aca="true" t="shared" si="4" ref="G145:G152">(D145*E145)</f>
        <v>0</v>
      </c>
    </row>
    <row r="146" spans="1:7" s="2" customFormat="1" ht="14.25" hidden="1">
      <c r="A146" s="49" t="s">
        <v>139</v>
      </c>
      <c r="B146" s="81"/>
      <c r="C146" s="119"/>
      <c r="D146" s="63"/>
      <c r="E146" s="32">
        <v>200</v>
      </c>
      <c r="F146" s="62" t="s">
        <v>138</v>
      </c>
      <c r="G146" s="145">
        <f t="shared" si="4"/>
        <v>0</v>
      </c>
    </row>
    <row r="147" spans="1:7" s="2" customFormat="1" ht="14.25" hidden="1">
      <c r="A147" s="49" t="s">
        <v>140</v>
      </c>
      <c r="B147" s="81"/>
      <c r="C147" s="119"/>
      <c r="D147" s="63"/>
      <c r="E147" s="32">
        <v>100</v>
      </c>
      <c r="F147" s="62" t="s">
        <v>138</v>
      </c>
      <c r="G147" s="145">
        <f t="shared" si="4"/>
        <v>0</v>
      </c>
    </row>
    <row r="148" spans="1:7" s="2" customFormat="1" ht="14.25" hidden="1">
      <c r="A148" s="48" t="s">
        <v>141</v>
      </c>
      <c r="B148" s="81"/>
      <c r="C148" s="119"/>
      <c r="D148" s="63"/>
      <c r="E148" s="32">
        <v>50</v>
      </c>
      <c r="F148" s="62" t="s">
        <v>138</v>
      </c>
      <c r="G148" s="145">
        <f t="shared" si="4"/>
        <v>0</v>
      </c>
    </row>
    <row r="149" spans="1:7" s="2" customFormat="1" ht="14.25" hidden="1">
      <c r="A149" s="49" t="s">
        <v>142</v>
      </c>
      <c r="B149" s="81"/>
      <c r="C149" s="106"/>
      <c r="D149" s="63"/>
      <c r="E149" s="32">
        <v>140</v>
      </c>
      <c r="F149" s="62" t="s">
        <v>138</v>
      </c>
      <c r="G149" s="145">
        <f t="shared" si="4"/>
        <v>0</v>
      </c>
    </row>
    <row r="150" spans="1:7" s="2" customFormat="1" ht="14.25" hidden="1">
      <c r="A150" s="49" t="s">
        <v>143</v>
      </c>
      <c r="B150" s="81"/>
      <c r="C150" s="106"/>
      <c r="D150" s="63"/>
      <c r="E150" s="32">
        <v>80</v>
      </c>
      <c r="F150" s="62" t="s">
        <v>138</v>
      </c>
      <c r="G150" s="145">
        <f t="shared" si="4"/>
        <v>0</v>
      </c>
    </row>
    <row r="151" spans="1:7" s="2" customFormat="1" ht="14.25" hidden="1">
      <c r="A151" s="49" t="s">
        <v>144</v>
      </c>
      <c r="B151" s="81"/>
      <c r="C151" s="106"/>
      <c r="D151" s="63"/>
      <c r="E151" s="32">
        <v>60</v>
      </c>
      <c r="F151" s="62" t="s">
        <v>138</v>
      </c>
      <c r="G151" s="145">
        <f t="shared" si="4"/>
        <v>0</v>
      </c>
    </row>
    <row r="152" spans="1:7" s="2" customFormat="1" ht="14.25" hidden="1">
      <c r="A152" s="48" t="s">
        <v>145</v>
      </c>
      <c r="B152" s="81"/>
      <c r="C152" s="106"/>
      <c r="D152" s="63"/>
      <c r="E152" s="32">
        <v>10</v>
      </c>
      <c r="F152" s="62" t="s">
        <v>138</v>
      </c>
      <c r="G152" s="145">
        <f t="shared" si="4"/>
        <v>0</v>
      </c>
    </row>
    <row r="153" spans="1:7" s="2" customFormat="1" ht="24.75" customHeight="1" hidden="1">
      <c r="A153" s="229" t="s">
        <v>146</v>
      </c>
      <c r="B153" s="93"/>
      <c r="C153" s="106"/>
      <c r="D153" s="160"/>
      <c r="E153" s="34"/>
      <c r="F153" s="62"/>
      <c r="G153" s="141"/>
    </row>
    <row r="154" spans="1:7" s="2" customFormat="1" ht="14.25" hidden="1">
      <c r="A154" s="48" t="s">
        <v>147</v>
      </c>
      <c r="B154" s="81"/>
      <c r="C154" s="106"/>
      <c r="D154" s="63"/>
      <c r="E154" s="32">
        <v>300</v>
      </c>
      <c r="F154" s="62" t="s">
        <v>138</v>
      </c>
      <c r="G154" s="145">
        <f>(D154*E154)</f>
        <v>0</v>
      </c>
    </row>
    <row r="155" spans="1:7" s="2" customFormat="1" ht="14.25" hidden="1">
      <c r="A155" s="48" t="s">
        <v>148</v>
      </c>
      <c r="B155" s="81"/>
      <c r="C155" s="106"/>
      <c r="D155" s="63"/>
      <c r="E155" s="32">
        <v>200</v>
      </c>
      <c r="F155" s="62" t="s">
        <v>138</v>
      </c>
      <c r="G155" s="145">
        <f>(D155*E155)</f>
        <v>0</v>
      </c>
    </row>
    <row r="156" spans="1:7" s="2" customFormat="1" ht="15" hidden="1" thickBot="1">
      <c r="A156" s="48" t="s">
        <v>145</v>
      </c>
      <c r="B156" s="81"/>
      <c r="C156" s="106"/>
      <c r="D156" s="63"/>
      <c r="E156" s="32">
        <v>60</v>
      </c>
      <c r="F156" s="62" t="s">
        <v>138</v>
      </c>
      <c r="G156" s="145">
        <f>(D156*E156)</f>
        <v>0</v>
      </c>
    </row>
    <row r="157" spans="1:7" s="2" customFormat="1" ht="15.75" hidden="1" thickBot="1">
      <c r="A157" s="69"/>
      <c r="B157" s="70"/>
      <c r="C157" s="113"/>
      <c r="D157" s="85"/>
      <c r="E157" s="74" t="s">
        <v>87</v>
      </c>
      <c r="F157" s="75"/>
      <c r="G157" s="209">
        <f>SUM(G145:G156)</f>
        <v>0</v>
      </c>
    </row>
    <row r="158" spans="1:7" s="2" customFormat="1" ht="7.5" customHeight="1" hidden="1" thickTop="1">
      <c r="A158" s="56"/>
      <c r="B158" s="87"/>
      <c r="C158" s="127"/>
      <c r="D158" s="10"/>
      <c r="E158" s="19"/>
      <c r="F158" s="19"/>
      <c r="G158" s="137"/>
    </row>
    <row r="159" spans="1:7" s="2" customFormat="1" ht="15" hidden="1">
      <c r="A159" s="225" t="s">
        <v>149</v>
      </c>
      <c r="B159" s="92"/>
      <c r="C159" s="119"/>
      <c r="D159" s="29"/>
      <c r="E159" s="81"/>
      <c r="F159" s="19"/>
      <c r="G159" s="140"/>
    </row>
    <row r="160" spans="1:7" s="2" customFormat="1" ht="14.25" hidden="1">
      <c r="A160" s="48" t="s">
        <v>150</v>
      </c>
      <c r="B160" s="81"/>
      <c r="C160" s="106"/>
      <c r="D160" s="16"/>
      <c r="E160" s="107">
        <v>1500</v>
      </c>
      <c r="F160" s="62" t="s">
        <v>77</v>
      </c>
      <c r="G160" s="145">
        <f>(D160*E160)</f>
        <v>0</v>
      </c>
    </row>
    <row r="161" spans="1:7" s="2" customFormat="1" ht="14.25" hidden="1">
      <c r="A161" s="48" t="s">
        <v>151</v>
      </c>
      <c r="B161" s="81"/>
      <c r="C161" s="106"/>
      <c r="D161" s="16"/>
      <c r="E161" s="107">
        <v>1260</v>
      </c>
      <c r="F161" s="62" t="s">
        <v>77</v>
      </c>
      <c r="G161" s="145">
        <f>(D161*E161)</f>
        <v>0</v>
      </c>
    </row>
    <row r="162" spans="1:7" s="2" customFormat="1" ht="14.25" hidden="1">
      <c r="A162" s="48" t="s">
        <v>152</v>
      </c>
      <c r="B162" s="81"/>
      <c r="C162" s="106"/>
      <c r="D162" s="16"/>
      <c r="E162" s="107">
        <v>2000</v>
      </c>
      <c r="F162" s="62" t="s">
        <v>77</v>
      </c>
      <c r="G162" s="145">
        <f>(D162*E162)</f>
        <v>0</v>
      </c>
    </row>
    <row r="163" spans="1:7" s="2" customFormat="1" ht="15" hidden="1" thickBot="1">
      <c r="A163" s="48" t="s">
        <v>153</v>
      </c>
      <c r="B163" s="81"/>
      <c r="C163" s="106"/>
      <c r="D163" s="16"/>
      <c r="E163" s="107">
        <v>0</v>
      </c>
      <c r="F163" s="62" t="s">
        <v>77</v>
      </c>
      <c r="G163" s="145">
        <f>(D163*E163)</f>
        <v>0</v>
      </c>
    </row>
    <row r="164" spans="1:7" s="2" customFormat="1" ht="15.75" hidden="1" thickBot="1">
      <c r="A164" s="69"/>
      <c r="B164" s="70"/>
      <c r="C164" s="120"/>
      <c r="D164" s="75"/>
      <c r="E164" s="74" t="s">
        <v>87</v>
      </c>
      <c r="F164" s="75"/>
      <c r="G164" s="209">
        <f>SUM(G160:G163)</f>
        <v>0</v>
      </c>
    </row>
    <row r="165" spans="1:7" s="2" customFormat="1" ht="9.75" customHeight="1" hidden="1" thickBot="1" thickTop="1">
      <c r="A165" s="56"/>
      <c r="B165" s="87"/>
      <c r="C165" s="103"/>
      <c r="D165" s="19"/>
      <c r="E165" s="19"/>
      <c r="F165" s="19"/>
      <c r="G165" s="137"/>
    </row>
    <row r="166" spans="1:7" s="2" customFormat="1" ht="19.5" customHeight="1" hidden="1" thickBot="1">
      <c r="A166" s="230" t="s">
        <v>164</v>
      </c>
      <c r="B166" s="231"/>
      <c r="C166" s="232"/>
      <c r="D166" s="233"/>
      <c r="E166" s="233"/>
      <c r="F166" s="233"/>
      <c r="G166" s="209" t="e">
        <f>IF(#REF!&gt;#REF!,#REF!+G157+G164,IF(#REF!=#REF!,G120+G157+G164,IF(#REF!&lt;#REF!,G120+G157+G164)))</f>
        <v>#REF!</v>
      </c>
    </row>
    <row r="167" spans="1:7" s="2" customFormat="1" ht="14.25">
      <c r="A167" s="19"/>
      <c r="B167" s="19"/>
      <c r="C167" s="103"/>
      <c r="D167" s="19"/>
      <c r="E167" s="19"/>
      <c r="F167" s="19"/>
      <c r="G167" s="149"/>
    </row>
    <row r="168" spans="1:7" s="2" customFormat="1" ht="14.25">
      <c r="A168" s="19"/>
      <c r="B168" s="19"/>
      <c r="C168" s="103"/>
      <c r="D168" s="19"/>
      <c r="E168" s="19"/>
      <c r="F168" s="19"/>
      <c r="G168" s="149"/>
    </row>
    <row r="169" spans="1:7" s="2" customFormat="1" ht="14.25">
      <c r="A169" s="19"/>
      <c r="B169" s="19"/>
      <c r="C169" s="103"/>
      <c r="D169" s="19"/>
      <c r="E169" s="19"/>
      <c r="F169" s="19"/>
      <c r="G169" s="149"/>
    </row>
    <row r="170" spans="1:7" s="2" customFormat="1" ht="14.25" hidden="1">
      <c r="A170" s="19"/>
      <c r="B170" s="19"/>
      <c r="C170" s="128"/>
      <c r="D170" s="7"/>
      <c r="E170" s="7"/>
      <c r="F170" s="7"/>
      <c r="G170" s="150"/>
    </row>
    <row r="171" spans="1:7" s="2" customFormat="1" ht="14.25" hidden="1">
      <c r="A171" s="7"/>
      <c r="B171" s="7"/>
      <c r="C171" s="128"/>
      <c r="D171" s="7"/>
      <c r="E171" s="7"/>
      <c r="F171" s="7"/>
      <c r="G171" s="150"/>
    </row>
    <row r="172" spans="1:7" s="2" customFormat="1" ht="14.25" hidden="1">
      <c r="A172" s="7"/>
      <c r="B172" s="7"/>
      <c r="C172" s="128"/>
      <c r="D172" s="7"/>
      <c r="E172" s="7"/>
      <c r="F172" s="7"/>
      <c r="G172" s="150"/>
    </row>
    <row r="173" spans="1:7" s="2" customFormat="1" ht="14.25" hidden="1">
      <c r="A173" s="7"/>
      <c r="B173" s="7"/>
      <c r="C173" s="128"/>
      <c r="D173" s="7"/>
      <c r="E173" s="7"/>
      <c r="F173" s="7"/>
      <c r="G173" s="150"/>
    </row>
    <row r="174" spans="1:7" s="2" customFormat="1" ht="14.25" hidden="1">
      <c r="A174" s="7"/>
      <c r="B174" s="7"/>
      <c r="C174" s="128"/>
      <c r="D174" s="7"/>
      <c r="E174" s="7"/>
      <c r="F174" s="7"/>
      <c r="G174" s="150"/>
    </row>
    <row r="175" spans="1:7" s="2" customFormat="1" ht="14.25" hidden="1">
      <c r="A175" s="7"/>
      <c r="B175" s="7"/>
      <c r="C175" s="128"/>
      <c r="D175" s="7"/>
      <c r="E175" s="7"/>
      <c r="F175" s="7"/>
      <c r="G175" s="150"/>
    </row>
    <row r="176" spans="1:7" s="2" customFormat="1" ht="14.25" hidden="1">
      <c r="A176" s="7"/>
      <c r="B176" s="7"/>
      <c r="C176" s="128"/>
      <c r="D176" s="7"/>
      <c r="E176" s="7"/>
      <c r="F176" s="7"/>
      <c r="G176" s="150"/>
    </row>
    <row r="177" spans="1:7" s="2" customFormat="1" ht="14.25" hidden="1">
      <c r="A177" s="7"/>
      <c r="B177" s="7"/>
      <c r="C177" s="128"/>
      <c r="D177" s="7"/>
      <c r="E177" s="7"/>
      <c r="F177" s="7"/>
      <c r="G177" s="150"/>
    </row>
    <row r="178" spans="1:7" s="2" customFormat="1" ht="14.25" hidden="1">
      <c r="A178" s="7"/>
      <c r="B178" s="7"/>
      <c r="C178" s="128"/>
      <c r="D178" s="7"/>
      <c r="E178" s="7"/>
      <c r="F178" s="7"/>
      <c r="G178" s="150"/>
    </row>
    <row r="179" spans="1:7" s="64" customFormat="1" ht="24.75" customHeight="1" hidden="1">
      <c r="A179" s="94" t="s">
        <v>154</v>
      </c>
      <c r="B179" s="94"/>
      <c r="C179" s="129"/>
      <c r="D179" s="94"/>
      <c r="E179" s="94"/>
      <c r="F179" s="94"/>
      <c r="G179" s="151"/>
    </row>
    <row r="180" spans="1:7" s="2" customFormat="1" ht="14.25" hidden="1">
      <c r="A180" s="7"/>
      <c r="B180" s="7"/>
      <c r="C180" s="128"/>
      <c r="D180" s="7"/>
      <c r="E180" s="7"/>
      <c r="F180" s="7"/>
      <c r="G180" s="150"/>
    </row>
    <row r="181" spans="1:7" s="2" customFormat="1" ht="15" hidden="1">
      <c r="A181" s="68" t="s">
        <v>155</v>
      </c>
      <c r="B181" s="68"/>
      <c r="C181" s="128"/>
      <c r="D181" s="7"/>
      <c r="E181" s="7"/>
      <c r="F181" s="7"/>
      <c r="G181" s="150"/>
    </row>
    <row r="182" spans="1:7" s="2" customFormat="1" ht="14.25" hidden="1">
      <c r="A182" s="7"/>
      <c r="B182" s="7"/>
      <c r="C182" s="128"/>
      <c r="D182" s="7"/>
      <c r="E182" s="7"/>
      <c r="F182" s="7"/>
      <c r="G182" s="150"/>
    </row>
    <row r="183" spans="1:7" s="2" customFormat="1" ht="14.25" hidden="1">
      <c r="A183" s="7" t="s">
        <v>156</v>
      </c>
      <c r="B183" s="7"/>
      <c r="C183" s="128"/>
      <c r="D183" s="7"/>
      <c r="E183" s="7"/>
      <c r="F183" s="148"/>
      <c r="G183" s="150"/>
    </row>
    <row r="184" spans="1:7" s="2" customFormat="1" ht="14.25" hidden="1">
      <c r="A184" s="7"/>
      <c r="B184" s="7"/>
      <c r="C184" s="128"/>
      <c r="D184" s="7"/>
      <c r="E184" s="7"/>
      <c r="F184" s="7"/>
      <c r="G184" s="150"/>
    </row>
    <row r="185" spans="1:7" s="2" customFormat="1" ht="14.25" hidden="1">
      <c r="A185" s="7" t="s">
        <v>169</v>
      </c>
      <c r="B185" s="7"/>
      <c r="C185" s="128"/>
      <c r="D185" s="7"/>
      <c r="E185" s="148">
        <f>F183</f>
        <v>0</v>
      </c>
      <c r="F185" s="107">
        <v>110000</v>
      </c>
      <c r="G185" s="148">
        <f>IF(F183&lt;80000,0,IF(F183=80000,0,IF(F183&gt;80000,(E185-F185)*0.1)))</f>
        <v>0</v>
      </c>
    </row>
    <row r="186" spans="1:7" s="2" customFormat="1" ht="14.25" hidden="1">
      <c r="A186" s="7"/>
      <c r="B186" s="7"/>
      <c r="C186" s="128"/>
      <c r="D186" s="7"/>
      <c r="E186" s="7"/>
      <c r="F186" s="7"/>
      <c r="G186" s="150"/>
    </row>
    <row r="187" spans="1:7" s="2" customFormat="1" ht="14.25" hidden="1">
      <c r="A187" s="7" t="s">
        <v>167</v>
      </c>
      <c r="B187" s="7"/>
      <c r="C187" s="128"/>
      <c r="D187" s="7"/>
      <c r="E187" s="148">
        <f>IF(F183&lt;124444,0,IF(F183=124444,0,IF(F183&gt;124444,F183)))</f>
        <v>0</v>
      </c>
      <c r="F187" s="107">
        <v>150000</v>
      </c>
      <c r="G187" s="148">
        <f>IF(F183&lt;124444,0,IF(F183=124444,0,IF(F183&gt;124444,(E187-F187))))</f>
        <v>0</v>
      </c>
    </row>
    <row r="188" spans="1:7" s="2" customFormat="1" ht="15" hidden="1" thickBot="1">
      <c r="A188" s="7"/>
      <c r="B188" s="7"/>
      <c r="C188" s="128"/>
      <c r="D188" s="7"/>
      <c r="E188" s="7"/>
      <c r="F188" s="7"/>
      <c r="G188" s="150"/>
    </row>
    <row r="189" spans="1:7" s="2" customFormat="1" ht="15.75" hidden="1" thickBot="1">
      <c r="A189" s="68" t="s">
        <v>157</v>
      </c>
      <c r="B189" s="68"/>
      <c r="C189" s="128"/>
      <c r="D189" s="7"/>
      <c r="E189" s="7"/>
      <c r="F189" s="7"/>
      <c r="G189" s="152">
        <f>IF(F183&lt;124444,G185,IF(F183=124444,G185,IF(F183&gt;124444,G187)))</f>
        <v>0</v>
      </c>
    </row>
    <row r="190" spans="1:7" s="2" customFormat="1" ht="14.25" hidden="1">
      <c r="A190" s="7"/>
      <c r="B190" s="7"/>
      <c r="C190" s="128"/>
      <c r="D190" s="7"/>
      <c r="E190" s="7"/>
      <c r="F190" s="7"/>
      <c r="G190" s="150"/>
    </row>
    <row r="191" spans="1:7" s="2" customFormat="1" ht="15" hidden="1">
      <c r="A191" s="68" t="s">
        <v>158</v>
      </c>
      <c r="B191" s="68"/>
      <c r="C191" s="128"/>
      <c r="D191" s="7"/>
      <c r="E191" s="7"/>
      <c r="F191" s="7"/>
      <c r="G191" s="150"/>
    </row>
    <row r="192" spans="1:7" s="2" customFormat="1" ht="14.25" hidden="1">
      <c r="A192" s="7"/>
      <c r="B192" s="7"/>
      <c r="C192" s="128"/>
      <c r="D192" s="7"/>
      <c r="E192" s="7"/>
      <c r="F192" s="7"/>
      <c r="G192" s="150"/>
    </row>
    <row r="193" spans="1:7" s="2" customFormat="1" ht="14.25" hidden="1">
      <c r="A193" s="7" t="s">
        <v>159</v>
      </c>
      <c r="B193" s="7"/>
      <c r="C193" s="128"/>
      <c r="D193" s="7"/>
      <c r="E193" s="107"/>
      <c r="F193" s="7"/>
      <c r="G193" s="150"/>
    </row>
    <row r="194" spans="1:7" s="2" customFormat="1" ht="14.25" hidden="1">
      <c r="A194" s="7"/>
      <c r="B194" s="7"/>
      <c r="C194" s="128"/>
      <c r="D194" s="7"/>
      <c r="E194" s="7"/>
      <c r="F194" s="7"/>
      <c r="G194" s="150"/>
    </row>
    <row r="195" spans="1:7" s="2" customFormat="1" ht="14.25" hidden="1">
      <c r="A195" s="7" t="s">
        <v>160</v>
      </c>
      <c r="B195" s="7"/>
      <c r="C195" s="16">
        <f>G141</f>
        <v>0</v>
      </c>
      <c r="D195" s="107">
        <v>200000</v>
      </c>
      <c r="E195" s="107">
        <f>C195*D195</f>
        <v>0</v>
      </c>
      <c r="F195" s="7"/>
      <c r="G195" s="150"/>
    </row>
    <row r="196" spans="1:7" s="2" customFormat="1" ht="14.25" hidden="1">
      <c r="A196" s="7"/>
      <c r="B196" s="7"/>
      <c r="C196" s="128"/>
      <c r="D196" s="7"/>
      <c r="E196" s="7"/>
      <c r="F196" s="7"/>
      <c r="G196" s="150"/>
    </row>
    <row r="197" spans="1:7" s="2" customFormat="1" ht="14.25" hidden="1">
      <c r="A197" s="7" t="s">
        <v>161</v>
      </c>
      <c r="B197" s="7"/>
      <c r="C197" s="128"/>
      <c r="D197" s="7"/>
      <c r="E197" s="107">
        <f>E193-E195</f>
        <v>0</v>
      </c>
      <c r="F197" s="7"/>
      <c r="G197" s="150"/>
    </row>
    <row r="198" spans="1:7" s="2" customFormat="1" ht="14.25" hidden="1">
      <c r="A198" s="7" t="s">
        <v>168</v>
      </c>
      <c r="B198" s="7"/>
      <c r="C198" s="128"/>
      <c r="D198" s="107">
        <v>200000</v>
      </c>
      <c r="E198" s="107">
        <f>E197-D198</f>
        <v>-200000</v>
      </c>
      <c r="F198" s="7"/>
      <c r="G198" s="150"/>
    </row>
    <row r="199" spans="1:7" s="2" customFormat="1" ht="15" hidden="1" thickBot="1">
      <c r="A199" s="7" t="s">
        <v>162</v>
      </c>
      <c r="B199" s="7"/>
      <c r="C199" s="128"/>
      <c r="D199" s="7"/>
      <c r="E199" s="7"/>
      <c r="F199" s="7"/>
      <c r="G199" s="150"/>
    </row>
    <row r="200" spans="1:7" s="2" customFormat="1" ht="15.75" hidden="1" thickBot="1">
      <c r="A200" s="7"/>
      <c r="B200" s="7"/>
      <c r="C200" s="128"/>
      <c r="D200" s="7"/>
      <c r="E200" s="107">
        <f>IF(E198&lt;800000,0,IF(E198=800000,E198,IF(E198&gt;800000,E198)))</f>
        <v>0</v>
      </c>
      <c r="F200" s="107">
        <v>800000</v>
      </c>
      <c r="G200" s="162">
        <f>IF(E197&lt;800000,0,IF(E197=800000,0,IF(E197&gt;800000,(E200-F200)*0.1)))</f>
        <v>0</v>
      </c>
    </row>
    <row r="201" spans="1:7" s="2" customFormat="1" ht="14.25" hidden="1">
      <c r="A201" s="7"/>
      <c r="B201" s="7"/>
      <c r="C201" s="128"/>
      <c r="D201" s="7"/>
      <c r="E201" s="7"/>
      <c r="F201" s="7"/>
      <c r="G201" s="150"/>
    </row>
    <row r="202" spans="1:7" s="2" customFormat="1" ht="14.25" hidden="1">
      <c r="A202" s="7"/>
      <c r="B202" s="7"/>
      <c r="C202" s="128"/>
      <c r="D202" s="7"/>
      <c r="E202" s="7"/>
      <c r="F202" s="7"/>
      <c r="G202" s="150"/>
    </row>
    <row r="203" spans="1:7" s="2" customFormat="1" ht="14.25" hidden="1">
      <c r="A203" s="7"/>
      <c r="B203" s="7"/>
      <c r="C203" s="128"/>
      <c r="D203" s="7"/>
      <c r="E203" s="7"/>
      <c r="F203" s="7"/>
      <c r="G203" s="150"/>
    </row>
    <row r="204" spans="3:7" s="2" customFormat="1" ht="14.25" hidden="1">
      <c r="C204" s="130"/>
      <c r="G204" s="153"/>
    </row>
    <row r="205" spans="3:7" s="2" customFormat="1" ht="14.25" hidden="1">
      <c r="C205" s="130"/>
      <c r="G205" s="153"/>
    </row>
    <row r="206" spans="3:7" s="2" customFormat="1" ht="14.25" hidden="1">
      <c r="C206" s="130"/>
      <c r="G206" s="153"/>
    </row>
    <row r="207" spans="3:7" s="2" customFormat="1" ht="14.25" hidden="1">
      <c r="C207" s="130"/>
      <c r="G207" s="153"/>
    </row>
    <row r="208" spans="3:7" s="2" customFormat="1" ht="14.25" hidden="1">
      <c r="C208" s="130"/>
      <c r="G208" s="153"/>
    </row>
    <row r="209" spans="3:7" s="2" customFormat="1" ht="14.25" hidden="1">
      <c r="C209" s="130"/>
      <c r="G209" s="153"/>
    </row>
    <row r="210" spans="3:7" s="2" customFormat="1" ht="14.25" hidden="1">
      <c r="C210" s="130"/>
      <c r="G210" s="153"/>
    </row>
    <row r="211" spans="3:7" s="2" customFormat="1" ht="14.25" hidden="1">
      <c r="C211" s="130"/>
      <c r="G211" s="153"/>
    </row>
    <row r="212" spans="3:7" s="2" customFormat="1" ht="14.25" hidden="1">
      <c r="C212" s="130"/>
      <c r="G212" s="153"/>
    </row>
    <row r="213" spans="3:7" s="2" customFormat="1" ht="14.25" hidden="1">
      <c r="C213" s="130"/>
      <c r="G213" s="153"/>
    </row>
    <row r="214" spans="3:7" s="2" customFormat="1" ht="14.25" hidden="1">
      <c r="C214" s="130"/>
      <c r="G214" s="153"/>
    </row>
    <row r="215" spans="3:7" s="2" customFormat="1" ht="14.25" hidden="1">
      <c r="C215" s="130"/>
      <c r="G215" s="153"/>
    </row>
    <row r="216" spans="3:7" s="2" customFormat="1" ht="14.25" hidden="1">
      <c r="C216" s="130"/>
      <c r="G216" s="153"/>
    </row>
    <row r="217" spans="3:7" s="2" customFormat="1" ht="14.25" hidden="1">
      <c r="C217" s="130"/>
      <c r="G217" s="153"/>
    </row>
    <row r="218" spans="3:7" s="2" customFormat="1" ht="14.25" hidden="1">
      <c r="C218" s="130"/>
      <c r="G218" s="153"/>
    </row>
    <row r="219" spans="3:7" s="2" customFormat="1" ht="14.25">
      <c r="C219" s="130"/>
      <c r="G219" s="153"/>
    </row>
    <row r="220" spans="3:7" s="2" customFormat="1" ht="14.25">
      <c r="C220" s="130"/>
      <c r="G220" s="153"/>
    </row>
    <row r="221" spans="3:7" s="2" customFormat="1" ht="14.25">
      <c r="C221" s="130"/>
      <c r="G221" s="153"/>
    </row>
    <row r="222" spans="3:7" s="2" customFormat="1" ht="14.25">
      <c r="C222" s="130"/>
      <c r="G222" s="153"/>
    </row>
    <row r="223" spans="3:7" s="2" customFormat="1" ht="14.25">
      <c r="C223" s="130"/>
      <c r="G223" s="153"/>
    </row>
    <row r="224" spans="3:7" s="2" customFormat="1" ht="14.25">
      <c r="C224" s="130"/>
      <c r="G224" s="153"/>
    </row>
    <row r="225" spans="3:7" s="2" customFormat="1" ht="14.25">
      <c r="C225" s="130"/>
      <c r="G225" s="153"/>
    </row>
    <row r="226" spans="3:7" s="2" customFormat="1" ht="14.25">
      <c r="C226" s="130"/>
      <c r="G226" s="153"/>
    </row>
    <row r="227" spans="3:7" s="2" customFormat="1" ht="14.25">
      <c r="C227" s="130"/>
      <c r="G227" s="153"/>
    </row>
    <row r="228" spans="3:7" s="2" customFormat="1" ht="14.25">
      <c r="C228" s="130"/>
      <c r="G228" s="153"/>
    </row>
    <row r="229" spans="3:7" s="2" customFormat="1" ht="14.25">
      <c r="C229" s="130"/>
      <c r="G229" s="153"/>
    </row>
    <row r="230" spans="3:7" s="2" customFormat="1" ht="14.25">
      <c r="C230" s="130"/>
      <c r="G230" s="153"/>
    </row>
    <row r="231" spans="3:7" s="2" customFormat="1" ht="14.25">
      <c r="C231" s="130"/>
      <c r="G231" s="153"/>
    </row>
    <row r="232" spans="3:7" s="2" customFormat="1" ht="14.25">
      <c r="C232" s="130"/>
      <c r="G232" s="153"/>
    </row>
    <row r="233" spans="3:7" s="2" customFormat="1" ht="14.25">
      <c r="C233" s="130"/>
      <c r="G233" s="153"/>
    </row>
    <row r="234" spans="3:7" s="2" customFormat="1" ht="14.25">
      <c r="C234" s="130"/>
      <c r="G234" s="153"/>
    </row>
    <row r="235" spans="3:7" s="2" customFormat="1" ht="14.25">
      <c r="C235" s="130"/>
      <c r="G235" s="153"/>
    </row>
    <row r="236" spans="3:7" s="2" customFormat="1" ht="14.25">
      <c r="C236" s="130"/>
      <c r="G236" s="153"/>
    </row>
    <row r="237" spans="3:7" s="2" customFormat="1" ht="14.25">
      <c r="C237" s="130"/>
      <c r="G237" s="153"/>
    </row>
    <row r="238" spans="3:7" s="2" customFormat="1" ht="14.25">
      <c r="C238" s="130"/>
      <c r="G238" s="153"/>
    </row>
    <row r="239" spans="3:7" s="2" customFormat="1" ht="14.25">
      <c r="C239" s="130"/>
      <c r="G239" s="153"/>
    </row>
    <row r="240" spans="3:7" s="2" customFormat="1" ht="14.25">
      <c r="C240" s="130"/>
      <c r="G240" s="153"/>
    </row>
    <row r="241" spans="3:7" s="2" customFormat="1" ht="14.25">
      <c r="C241" s="130"/>
      <c r="G241" s="153"/>
    </row>
    <row r="242" spans="3:7" s="2" customFormat="1" ht="14.25">
      <c r="C242" s="130"/>
      <c r="G242" s="153"/>
    </row>
    <row r="243" spans="3:7" s="2" customFormat="1" ht="14.25">
      <c r="C243" s="130"/>
      <c r="G243" s="153"/>
    </row>
    <row r="244" spans="3:7" s="2" customFormat="1" ht="14.25">
      <c r="C244" s="130"/>
      <c r="G244" s="153"/>
    </row>
    <row r="245" spans="3:7" s="2" customFormat="1" ht="14.25">
      <c r="C245" s="130"/>
      <c r="G245" s="153"/>
    </row>
    <row r="246" spans="3:7" s="2" customFormat="1" ht="14.25">
      <c r="C246" s="130"/>
      <c r="G246" s="153"/>
    </row>
    <row r="247" spans="3:7" s="2" customFormat="1" ht="14.25">
      <c r="C247" s="130"/>
      <c r="G247" s="153"/>
    </row>
    <row r="248" spans="3:7" s="2" customFormat="1" ht="14.25">
      <c r="C248" s="130"/>
      <c r="G248" s="153"/>
    </row>
    <row r="249" spans="3:7" s="2" customFormat="1" ht="14.25">
      <c r="C249" s="130"/>
      <c r="G249" s="153"/>
    </row>
    <row r="250" spans="3:7" s="2" customFormat="1" ht="14.25">
      <c r="C250" s="130"/>
      <c r="G250" s="153"/>
    </row>
    <row r="251" spans="3:7" s="2" customFormat="1" ht="14.25">
      <c r="C251" s="130"/>
      <c r="G251" s="153"/>
    </row>
    <row r="252" spans="3:7" s="2" customFormat="1" ht="14.25">
      <c r="C252" s="130"/>
      <c r="G252" s="153"/>
    </row>
    <row r="253" spans="3:7" s="2" customFormat="1" ht="14.25">
      <c r="C253" s="130"/>
      <c r="G253" s="153"/>
    </row>
    <row r="254" spans="3:7" s="2" customFormat="1" ht="14.25">
      <c r="C254" s="130"/>
      <c r="G254" s="153"/>
    </row>
    <row r="255" spans="3:7" s="2" customFormat="1" ht="14.25">
      <c r="C255" s="130"/>
      <c r="G255" s="153"/>
    </row>
    <row r="256" spans="3:7" s="2" customFormat="1" ht="14.25">
      <c r="C256" s="130"/>
      <c r="G256" s="153"/>
    </row>
    <row r="257" spans="3:7" s="2" customFormat="1" ht="14.25">
      <c r="C257" s="130"/>
      <c r="G257" s="153"/>
    </row>
    <row r="258" spans="3:7" s="2" customFormat="1" ht="14.25">
      <c r="C258" s="130"/>
      <c r="G258" s="153"/>
    </row>
    <row r="259" spans="3:7" s="2" customFormat="1" ht="14.25">
      <c r="C259" s="130"/>
      <c r="G259" s="153"/>
    </row>
    <row r="260" spans="3:7" s="2" customFormat="1" ht="14.25">
      <c r="C260" s="130"/>
      <c r="G260" s="153"/>
    </row>
    <row r="261" spans="3:7" s="2" customFormat="1" ht="14.25">
      <c r="C261" s="130"/>
      <c r="G261" s="153"/>
    </row>
    <row r="262" spans="3:7" s="2" customFormat="1" ht="14.25">
      <c r="C262" s="130"/>
      <c r="G262" s="153"/>
    </row>
    <row r="263" spans="3:7" s="2" customFormat="1" ht="14.25">
      <c r="C263" s="130"/>
      <c r="G263" s="153"/>
    </row>
    <row r="264" spans="3:7" s="2" customFormat="1" ht="14.25">
      <c r="C264" s="130"/>
      <c r="G264" s="153"/>
    </row>
    <row r="265" spans="3:7" s="2" customFormat="1" ht="14.25">
      <c r="C265" s="130"/>
      <c r="G265" s="153"/>
    </row>
    <row r="266" spans="3:7" s="2" customFormat="1" ht="14.25">
      <c r="C266" s="130"/>
      <c r="G266" s="153"/>
    </row>
    <row r="267" spans="3:7" s="2" customFormat="1" ht="14.25">
      <c r="C267" s="130"/>
      <c r="G267" s="153"/>
    </row>
    <row r="268" spans="3:7" s="2" customFormat="1" ht="14.25">
      <c r="C268" s="130"/>
      <c r="G268" s="153"/>
    </row>
    <row r="269" spans="3:7" s="2" customFormat="1" ht="14.25">
      <c r="C269" s="130"/>
      <c r="G269" s="153"/>
    </row>
    <row r="270" spans="3:7" s="2" customFormat="1" ht="14.25">
      <c r="C270" s="130"/>
      <c r="G270" s="153"/>
    </row>
    <row r="271" spans="3:7" s="2" customFormat="1" ht="14.25">
      <c r="C271" s="130"/>
      <c r="G271" s="153"/>
    </row>
    <row r="272" spans="3:7" s="2" customFormat="1" ht="14.25">
      <c r="C272" s="130"/>
      <c r="G272" s="153"/>
    </row>
    <row r="273" spans="3:7" s="2" customFormat="1" ht="14.25">
      <c r="C273" s="130"/>
      <c r="G273" s="153"/>
    </row>
    <row r="274" spans="3:7" s="2" customFormat="1" ht="14.25">
      <c r="C274" s="130"/>
      <c r="G274" s="153"/>
    </row>
    <row r="275" spans="3:7" s="2" customFormat="1" ht="14.25">
      <c r="C275" s="130"/>
      <c r="G275" s="153"/>
    </row>
    <row r="276" spans="3:7" s="2" customFormat="1" ht="14.25">
      <c r="C276" s="130"/>
      <c r="G276" s="153"/>
    </row>
    <row r="277" spans="3:7" s="2" customFormat="1" ht="14.25">
      <c r="C277" s="130"/>
      <c r="G277" s="153"/>
    </row>
    <row r="278" spans="3:7" s="2" customFormat="1" ht="14.25">
      <c r="C278" s="130"/>
      <c r="G278" s="153"/>
    </row>
    <row r="279" spans="3:7" s="2" customFormat="1" ht="14.25">
      <c r="C279" s="130"/>
      <c r="G279" s="153"/>
    </row>
    <row r="280" spans="3:7" s="2" customFormat="1" ht="14.25">
      <c r="C280" s="130"/>
      <c r="G280" s="153"/>
    </row>
    <row r="281" spans="3:7" s="2" customFormat="1" ht="14.25">
      <c r="C281" s="130"/>
      <c r="G281" s="153"/>
    </row>
    <row r="282" spans="3:7" s="2" customFormat="1" ht="14.25">
      <c r="C282" s="130"/>
      <c r="G282" s="153"/>
    </row>
    <row r="283" spans="3:7" s="2" customFormat="1" ht="14.25">
      <c r="C283" s="130"/>
      <c r="G283" s="153"/>
    </row>
    <row r="284" spans="3:7" s="2" customFormat="1" ht="14.25">
      <c r="C284" s="130"/>
      <c r="G284" s="153"/>
    </row>
    <row r="285" spans="3:7" s="2" customFormat="1" ht="14.25">
      <c r="C285" s="130"/>
      <c r="G285" s="153"/>
    </row>
    <row r="286" spans="3:7" s="2" customFormat="1" ht="14.25">
      <c r="C286" s="130"/>
      <c r="G286" s="153"/>
    </row>
    <row r="287" spans="3:7" s="2" customFormat="1" ht="14.25">
      <c r="C287" s="130"/>
      <c r="G287" s="153"/>
    </row>
    <row r="288" spans="3:7" s="2" customFormat="1" ht="14.25">
      <c r="C288" s="130"/>
      <c r="G288" s="153"/>
    </row>
    <row r="289" spans="3:7" s="2" customFormat="1" ht="14.25">
      <c r="C289" s="130"/>
      <c r="G289" s="153"/>
    </row>
    <row r="290" spans="3:7" s="2" customFormat="1" ht="14.25">
      <c r="C290" s="130"/>
      <c r="G290" s="153"/>
    </row>
    <row r="291" spans="3:7" s="2" customFormat="1" ht="14.25">
      <c r="C291" s="130"/>
      <c r="G291" s="153"/>
    </row>
    <row r="292" spans="3:7" s="2" customFormat="1" ht="14.25">
      <c r="C292" s="130"/>
      <c r="G292" s="153"/>
    </row>
    <row r="293" spans="3:7" s="2" customFormat="1" ht="14.25">
      <c r="C293" s="130"/>
      <c r="G293" s="153"/>
    </row>
    <row r="294" spans="3:7" s="2" customFormat="1" ht="14.25">
      <c r="C294" s="130"/>
      <c r="G294" s="153"/>
    </row>
    <row r="295" spans="3:7" s="2" customFormat="1" ht="14.25">
      <c r="C295" s="130"/>
      <c r="G295" s="153"/>
    </row>
    <row r="296" spans="3:7" s="2" customFormat="1" ht="14.25">
      <c r="C296" s="130"/>
      <c r="G296" s="153"/>
    </row>
    <row r="297" spans="3:7" s="2" customFormat="1" ht="14.25">
      <c r="C297" s="130"/>
      <c r="G297" s="153"/>
    </row>
    <row r="298" spans="3:7" s="2" customFormat="1" ht="14.25">
      <c r="C298" s="130"/>
      <c r="G298" s="153"/>
    </row>
  </sheetData>
  <printOptions/>
  <pageMargins left="0.3937007874015748" right="0.3937007874015748" top="0.1968503937007874" bottom="0.1968503937007874" header="0.11811023622047245" footer="0.11811023622047245"/>
  <pageSetup horizontalDpi="300" verticalDpi="3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showGridLines="0" workbookViewId="0" topLeftCell="A121">
      <selection activeCell="G124" sqref="G124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5.140625" style="131" customWidth="1"/>
    <col min="4" max="4" width="15.00390625" style="0" customWidth="1"/>
    <col min="5" max="5" width="14.8515625" style="0" customWidth="1"/>
    <col min="6" max="6" width="15.00390625" style="0" customWidth="1"/>
    <col min="7" max="7" width="14.8515625" style="154" customWidth="1"/>
  </cols>
  <sheetData>
    <row r="1" spans="1:7" s="1" customFormat="1" ht="24.75" customHeight="1" hidden="1" thickBot="1">
      <c r="A1" s="65" t="s">
        <v>0</v>
      </c>
      <c r="B1" s="65"/>
      <c r="C1" s="99"/>
      <c r="D1" s="97"/>
      <c r="E1" s="97"/>
      <c r="F1" s="97"/>
      <c r="G1" s="132"/>
    </row>
    <row r="2" spans="1:12" s="3" customFormat="1" ht="15.75" hidden="1" thickTop="1">
      <c r="A2" s="53" t="s">
        <v>1</v>
      </c>
      <c r="B2" s="54"/>
      <c r="C2" s="100"/>
      <c r="D2" s="54"/>
      <c r="E2" s="54"/>
      <c r="F2" s="54"/>
      <c r="G2" s="133"/>
      <c r="H2" s="4"/>
      <c r="I2" s="4"/>
      <c r="J2" s="4"/>
      <c r="K2" s="4"/>
      <c r="L2" s="4"/>
    </row>
    <row r="3" spans="1:7" ht="15" customHeight="1" hidden="1">
      <c r="A3" s="40"/>
      <c r="B3" s="8"/>
      <c r="C3" s="101"/>
      <c r="D3" s="8"/>
      <c r="E3" s="8"/>
      <c r="F3" s="8"/>
      <c r="G3" s="134"/>
    </row>
    <row r="4" spans="1:7" ht="14.25" hidden="1">
      <c r="A4" s="41" t="s">
        <v>2</v>
      </c>
      <c r="B4" s="35"/>
      <c r="C4" s="102"/>
      <c r="D4" s="36" t="s">
        <v>3</v>
      </c>
      <c r="E4" s="20"/>
      <c r="F4" s="9" t="s">
        <v>4</v>
      </c>
      <c r="G4" s="55"/>
    </row>
    <row r="5" spans="1:7" ht="15" customHeight="1" hidden="1">
      <c r="A5" s="40"/>
      <c r="B5" s="8"/>
      <c r="C5" s="101"/>
      <c r="D5" s="8"/>
      <c r="E5" s="8"/>
      <c r="F5" s="8"/>
      <c r="G5" s="134"/>
    </row>
    <row r="6" spans="1:7" ht="14.25" hidden="1">
      <c r="A6" s="42" t="s">
        <v>5</v>
      </c>
      <c r="B6" s="171" t="s">
        <v>6</v>
      </c>
      <c r="C6" s="96" t="s">
        <v>7</v>
      </c>
      <c r="D6" s="12" t="s">
        <v>8</v>
      </c>
      <c r="E6" s="15" t="s">
        <v>9</v>
      </c>
      <c r="F6" s="17" t="s">
        <v>10</v>
      </c>
      <c r="G6" s="136" t="s">
        <v>11</v>
      </c>
    </row>
    <row r="7" spans="1:7" ht="14.25" hidden="1">
      <c r="A7" s="42" t="s">
        <v>12</v>
      </c>
      <c r="B7" s="170"/>
      <c r="C7" s="20"/>
      <c r="D7" s="21"/>
      <c r="E7" s="20"/>
      <c r="F7" s="22"/>
      <c r="G7" s="43"/>
    </row>
    <row r="8" spans="1:7" s="2" customFormat="1" ht="14.25" hidden="1">
      <c r="A8" s="169" t="s">
        <v>13</v>
      </c>
      <c r="B8" s="170"/>
      <c r="C8" s="20"/>
      <c r="D8" s="21"/>
      <c r="E8" s="20"/>
      <c r="F8" s="22"/>
      <c r="G8" s="43"/>
    </row>
    <row r="9" spans="1:7" s="2" customFormat="1" ht="15" customHeight="1" hidden="1">
      <c r="A9" s="44"/>
      <c r="B9" s="19"/>
      <c r="C9" s="103"/>
      <c r="D9" s="10"/>
      <c r="E9" s="10"/>
      <c r="F9" s="10"/>
      <c r="G9" s="137"/>
    </row>
    <row r="10" spans="1:7" ht="14.25" hidden="1">
      <c r="A10" s="44"/>
      <c r="B10" s="19"/>
      <c r="C10" s="96" t="s">
        <v>14</v>
      </c>
      <c r="D10" s="172" t="s">
        <v>15</v>
      </c>
      <c r="E10" s="11"/>
      <c r="F10" s="11"/>
      <c r="G10" s="134"/>
    </row>
    <row r="11" spans="1:7" s="2" customFormat="1" ht="14.25" hidden="1">
      <c r="A11" s="44" t="s">
        <v>16</v>
      </c>
      <c r="B11" s="19"/>
      <c r="C11" s="20"/>
      <c r="D11" s="20">
        <v>20</v>
      </c>
      <c r="E11" s="39"/>
      <c r="F11" s="10"/>
      <c r="G11" s="137"/>
    </row>
    <row r="12" spans="1:7" ht="7.5" customHeight="1" hidden="1">
      <c r="A12" s="40"/>
      <c r="B12" s="8"/>
      <c r="C12" s="101"/>
      <c r="D12" s="8"/>
      <c r="E12" s="8"/>
      <c r="F12" s="8"/>
      <c r="G12" s="134"/>
    </row>
    <row r="13" spans="1:11" s="7" customFormat="1" ht="14.25" hidden="1">
      <c r="A13" s="45" t="s">
        <v>17</v>
      </c>
      <c r="B13" s="163"/>
      <c r="C13" s="104" t="s">
        <v>18</v>
      </c>
      <c r="D13" s="24" t="s">
        <v>19</v>
      </c>
      <c r="E13" s="25" t="s">
        <v>19</v>
      </c>
      <c r="F13" s="23" t="s">
        <v>20</v>
      </c>
      <c r="G13" s="138" t="s">
        <v>21</v>
      </c>
      <c r="H13" s="6"/>
      <c r="I13" s="6"/>
      <c r="J13" s="6"/>
      <c r="K13" s="6"/>
    </row>
    <row r="14" spans="1:11" s="7" customFormat="1" ht="14.25" hidden="1">
      <c r="A14" s="46"/>
      <c r="B14" s="28"/>
      <c r="C14" s="98" t="s">
        <v>22</v>
      </c>
      <c r="D14" s="27" t="s">
        <v>23</v>
      </c>
      <c r="E14" s="28" t="s">
        <v>24</v>
      </c>
      <c r="F14" s="26" t="s">
        <v>25</v>
      </c>
      <c r="G14" s="139" t="s">
        <v>26</v>
      </c>
      <c r="H14" s="6"/>
      <c r="I14" s="6"/>
      <c r="J14" s="6"/>
      <c r="K14" s="6"/>
    </row>
    <row r="15" spans="1:7" s="7" customFormat="1" ht="14.25" hidden="1">
      <c r="A15" s="44" t="s">
        <v>27</v>
      </c>
      <c r="B15" s="19"/>
      <c r="C15" s="105">
        <v>260</v>
      </c>
      <c r="D15" s="180">
        <f>C7</f>
        <v>0</v>
      </c>
      <c r="E15" s="181">
        <f>$E$4</f>
        <v>0</v>
      </c>
      <c r="F15" s="182" t="e">
        <f>(D15/E15)</f>
        <v>#DIV/0!</v>
      </c>
      <c r="G15" s="183" t="e">
        <f>ROUND((F15*C15)/5,2)*5</f>
        <v>#DIV/0!</v>
      </c>
    </row>
    <row r="16" spans="1:7" s="7" customFormat="1" ht="14.25" hidden="1">
      <c r="A16" s="47" t="s">
        <v>28</v>
      </c>
      <c r="B16" s="72"/>
      <c r="C16" s="96">
        <v>440</v>
      </c>
      <c r="D16" s="184">
        <f>D7</f>
        <v>0</v>
      </c>
      <c r="E16" s="181">
        <f>$E$4</f>
        <v>0</v>
      </c>
      <c r="F16" s="185" t="e">
        <f>(D16/E16)</f>
        <v>#DIV/0!</v>
      </c>
      <c r="G16" s="186" t="e">
        <f>ROUND((F16*C16)/5,2)*5</f>
        <v>#DIV/0!</v>
      </c>
    </row>
    <row r="17" spans="1:7" s="7" customFormat="1" ht="14.25" hidden="1">
      <c r="A17" s="47" t="s">
        <v>29</v>
      </c>
      <c r="B17" s="72"/>
      <c r="C17" s="96">
        <v>690</v>
      </c>
      <c r="D17" s="184">
        <f>E7</f>
        <v>0</v>
      </c>
      <c r="E17" s="181">
        <f>$E$4</f>
        <v>0</v>
      </c>
      <c r="F17" s="185" t="e">
        <f>(D17/E17)</f>
        <v>#DIV/0!</v>
      </c>
      <c r="G17" s="186" t="e">
        <f>ROUND((F17*C17)/5,2)*5</f>
        <v>#DIV/0!</v>
      </c>
    </row>
    <row r="18" spans="1:7" s="7" customFormat="1" ht="14.25" hidden="1">
      <c r="A18" s="47" t="s">
        <v>30</v>
      </c>
      <c r="B18" s="72"/>
      <c r="C18" s="96">
        <v>930</v>
      </c>
      <c r="D18" s="184">
        <f>F7</f>
        <v>0</v>
      </c>
      <c r="E18" s="181">
        <f>$E$4</f>
        <v>0</v>
      </c>
      <c r="F18" s="185" t="e">
        <f>(D18/E18)</f>
        <v>#DIV/0!</v>
      </c>
      <c r="G18" s="186" t="e">
        <f>ROUND((F18*C18)/5,2)*5</f>
        <v>#DIV/0!</v>
      </c>
    </row>
    <row r="19" spans="1:7" s="7" customFormat="1" ht="14.25" hidden="1">
      <c r="A19" s="48" t="s">
        <v>31</v>
      </c>
      <c r="B19" s="81"/>
      <c r="C19" s="98">
        <v>1190</v>
      </c>
      <c r="D19" s="187">
        <f>G7</f>
        <v>0</v>
      </c>
      <c r="E19" s="181">
        <f>$E$4</f>
        <v>0</v>
      </c>
      <c r="F19" s="188" t="e">
        <f>(D19/E19)</f>
        <v>#DIV/0!</v>
      </c>
      <c r="G19" s="189" t="e">
        <f>ROUND((F19*C19)/5,2)*5</f>
        <v>#DIV/0!</v>
      </c>
    </row>
    <row r="20" spans="1:7" s="2" customFormat="1" ht="19.5" customHeight="1" hidden="1">
      <c r="A20" s="49" t="s">
        <v>32</v>
      </c>
      <c r="B20" s="31"/>
      <c r="C20" s="106"/>
      <c r="D20" s="190"/>
      <c r="E20" s="190"/>
      <c r="F20" s="190"/>
      <c r="G20" s="191" t="e">
        <f>SUM(G15:G19)</f>
        <v>#DIV/0!</v>
      </c>
    </row>
    <row r="21" spans="1:7" ht="7.5" customHeight="1" hidden="1">
      <c r="A21" s="40"/>
      <c r="B21" s="8"/>
      <c r="C21" s="101"/>
      <c r="D21" s="192"/>
      <c r="E21" s="192"/>
      <c r="F21" s="192"/>
      <c r="G21" s="193"/>
    </row>
    <row r="22" spans="1:7" s="2" customFormat="1" ht="15" hidden="1" thickBot="1">
      <c r="A22" s="44" t="s">
        <v>33</v>
      </c>
      <c r="B22" s="19"/>
      <c r="C22" s="103"/>
      <c r="D22" s="194"/>
      <c r="E22" s="194"/>
      <c r="F22" s="195"/>
      <c r="G22" s="183"/>
    </row>
    <row r="23" spans="1:7" s="2" customFormat="1" ht="15.75" hidden="1" thickBot="1">
      <c r="A23" s="50" t="s">
        <v>34</v>
      </c>
      <c r="B23" s="164"/>
      <c r="C23" s="198">
        <f>IF(C11&gt;20,D11,IF(C11&lt;20,C11,IF(C11=20,C11)))</f>
        <v>0</v>
      </c>
      <c r="D23" s="196" t="e">
        <f>G20</f>
        <v>#DIV/0!</v>
      </c>
      <c r="E23" s="195" t="s">
        <v>35</v>
      </c>
      <c r="F23" s="197" t="e">
        <f>ROUND((C23*D23)/5,2)*5</f>
        <v>#DIV/0!</v>
      </c>
      <c r="G23" s="183" t="s">
        <v>36</v>
      </c>
    </row>
    <row r="24" spans="1:7" ht="13.5" hidden="1" thickBot="1">
      <c r="A24" s="51"/>
      <c r="B24" s="52"/>
      <c r="C24" s="108"/>
      <c r="D24" s="52"/>
      <c r="E24" s="52"/>
      <c r="F24" s="52"/>
      <c r="G24" s="142"/>
    </row>
    <row r="25" spans="1:7" ht="19.5" customHeight="1" hidden="1" thickBot="1" thickTop="1">
      <c r="A25" s="5"/>
      <c r="B25" s="5"/>
      <c r="C25" s="109"/>
      <c r="D25" s="5"/>
      <c r="E25" s="5"/>
      <c r="F25" s="5"/>
      <c r="G25" s="143"/>
    </row>
    <row r="26" spans="1:7" s="2" customFormat="1" ht="15.75" hidden="1" thickTop="1">
      <c r="A26" s="59" t="s">
        <v>37</v>
      </c>
      <c r="B26" s="165"/>
      <c r="C26" s="110"/>
      <c r="D26" s="60"/>
      <c r="E26" s="60"/>
      <c r="F26" s="60"/>
      <c r="G26" s="144"/>
    </row>
    <row r="27" spans="1:7" ht="7.5" customHeight="1" hidden="1">
      <c r="A27" s="40"/>
      <c r="B27" s="8"/>
      <c r="C27" s="101"/>
      <c r="D27" s="8"/>
      <c r="E27" s="8"/>
      <c r="F27" s="8"/>
      <c r="G27" s="134"/>
    </row>
    <row r="28" spans="1:7" s="2" customFormat="1" ht="14.25" hidden="1">
      <c r="A28" s="44" t="s">
        <v>38</v>
      </c>
      <c r="B28" s="19"/>
      <c r="C28" s="107"/>
      <c r="D28" s="19" t="s">
        <v>39</v>
      </c>
      <c r="E28" s="19"/>
      <c r="F28" s="19"/>
      <c r="G28" s="137"/>
    </row>
    <row r="29" spans="1:7" s="2" customFormat="1" ht="7.5" customHeight="1" hidden="1">
      <c r="A29" s="44"/>
      <c r="B29" s="19"/>
      <c r="C29" s="103"/>
      <c r="D29" s="19"/>
      <c r="E29" s="19"/>
      <c r="F29" s="19"/>
      <c r="G29" s="137"/>
    </row>
    <row r="30" spans="1:7" s="2" customFormat="1" ht="14.25" hidden="1">
      <c r="A30" s="44"/>
      <c r="B30" s="19"/>
      <c r="C30" s="96" t="s">
        <v>40</v>
      </c>
      <c r="D30" s="15" t="s">
        <v>41</v>
      </c>
      <c r="E30" s="15" t="s">
        <v>42</v>
      </c>
      <c r="F30" s="15" t="s">
        <v>43</v>
      </c>
      <c r="G30" s="135" t="s">
        <v>44</v>
      </c>
    </row>
    <row r="31" spans="1:7" s="2" customFormat="1" ht="14.25" hidden="1">
      <c r="A31" s="44" t="s">
        <v>16</v>
      </c>
      <c r="B31" s="19"/>
      <c r="C31" s="20"/>
      <c r="D31" s="20"/>
      <c r="E31" s="20"/>
      <c r="F31" s="20"/>
      <c r="G31" s="55"/>
    </row>
    <row r="32" spans="1:7" s="2" customFormat="1" ht="7.5" customHeight="1" hidden="1">
      <c r="A32" s="44"/>
      <c r="B32" s="19"/>
      <c r="C32" s="103"/>
      <c r="D32" s="19"/>
      <c r="E32" s="19"/>
      <c r="F32" s="19"/>
      <c r="G32" s="137"/>
    </row>
    <row r="33" spans="1:7" s="2" customFormat="1" ht="14.25" hidden="1">
      <c r="A33" s="44" t="s">
        <v>45</v>
      </c>
      <c r="B33" s="19"/>
      <c r="C33" s="20"/>
      <c r="D33" s="19"/>
      <c r="E33" s="19" t="s">
        <v>46</v>
      </c>
      <c r="F33" s="159"/>
      <c r="G33" s="137"/>
    </row>
    <row r="34" spans="1:7" s="2" customFormat="1" ht="7.5" customHeight="1" hidden="1">
      <c r="A34" s="44"/>
      <c r="B34" s="19"/>
      <c r="C34" s="103"/>
      <c r="D34" s="19"/>
      <c r="E34" s="19"/>
      <c r="F34" s="19"/>
      <c r="G34" s="137"/>
    </row>
    <row r="35" spans="1:7" s="2" customFormat="1" ht="14.25" hidden="1">
      <c r="A35" s="44" t="s">
        <v>47</v>
      </c>
      <c r="B35" s="19"/>
      <c r="C35" s="103"/>
      <c r="D35" s="14">
        <f>(C31+D31+E31+F31+G31)</f>
        <v>0</v>
      </c>
      <c r="E35" s="62" t="s">
        <v>48</v>
      </c>
      <c r="F35" s="19"/>
      <c r="G35" s="145">
        <f>D35</f>
        <v>0</v>
      </c>
    </row>
    <row r="36" spans="1:7" s="2" customFormat="1" ht="14.25" hidden="1">
      <c r="A36" s="44" t="s">
        <v>166</v>
      </c>
      <c r="B36" s="19"/>
      <c r="C36" s="103"/>
      <c r="D36" s="19"/>
      <c r="E36" s="19"/>
      <c r="F36" s="19"/>
      <c r="G36" s="137"/>
    </row>
    <row r="37" spans="1:7" s="2" customFormat="1" ht="14.25" hidden="1">
      <c r="A37" s="44"/>
      <c r="B37" s="19"/>
      <c r="C37" s="107">
        <f>C28</f>
        <v>0</v>
      </c>
      <c r="D37" s="107">
        <v>4400</v>
      </c>
      <c r="E37" s="16">
        <f>(C37/D37)</f>
        <v>0</v>
      </c>
      <c r="F37" s="35" t="s">
        <v>49</v>
      </c>
      <c r="G37" s="145">
        <f>E37</f>
        <v>0</v>
      </c>
    </row>
    <row r="38" spans="1:7" s="2" customFormat="1" ht="15" hidden="1">
      <c r="A38" s="56" t="s">
        <v>50</v>
      </c>
      <c r="B38" s="87"/>
      <c r="C38" s="103"/>
      <c r="D38" s="19"/>
      <c r="E38" s="19"/>
      <c r="F38" s="36" t="s">
        <v>51</v>
      </c>
      <c r="G38" s="146">
        <f>(G35-G37)</f>
        <v>0</v>
      </c>
    </row>
    <row r="39" spans="1:7" s="2" customFormat="1" ht="7.5" customHeight="1" hidden="1">
      <c r="A39" s="44"/>
      <c r="B39" s="19"/>
      <c r="C39" s="103"/>
      <c r="D39" s="19"/>
      <c r="E39" s="19"/>
      <c r="F39" s="36"/>
      <c r="G39" s="137"/>
    </row>
    <row r="40" spans="1:7" s="2" customFormat="1" ht="14.25" hidden="1">
      <c r="A40" s="44" t="s">
        <v>52</v>
      </c>
      <c r="B40" s="19"/>
      <c r="C40" s="103"/>
      <c r="D40" s="19"/>
      <c r="E40" s="19"/>
      <c r="F40" s="19"/>
      <c r="G40" s="137"/>
    </row>
    <row r="41" spans="1:7" s="2" customFormat="1" ht="14.25" hidden="1">
      <c r="A41" s="47" t="s">
        <v>17</v>
      </c>
      <c r="B41" s="33"/>
      <c r="C41" s="96" t="s">
        <v>53</v>
      </c>
      <c r="D41" s="32" t="s">
        <v>54</v>
      </c>
      <c r="E41" s="19"/>
      <c r="F41" s="19"/>
      <c r="G41" s="137"/>
    </row>
    <row r="42" spans="1:7" s="2" customFormat="1" ht="14.25" hidden="1">
      <c r="A42" s="47" t="s">
        <v>55</v>
      </c>
      <c r="B42" s="33"/>
      <c r="C42" s="20">
        <f>B8</f>
        <v>0</v>
      </c>
      <c r="D42" s="37">
        <v>2</v>
      </c>
      <c r="E42" s="19" t="s">
        <v>56</v>
      </c>
      <c r="F42" s="36" t="s">
        <v>57</v>
      </c>
      <c r="G42" s="176">
        <f aca="true" t="shared" si="0" ref="G42:G48">(C42*D42)</f>
        <v>0</v>
      </c>
    </row>
    <row r="43" spans="1:7" s="2" customFormat="1" ht="14.25" hidden="1">
      <c r="A43" s="42" t="s">
        <v>7</v>
      </c>
      <c r="B43" s="95"/>
      <c r="C43" s="173">
        <f>C8</f>
        <v>0</v>
      </c>
      <c r="D43" s="37">
        <v>1.6</v>
      </c>
      <c r="E43" s="19" t="s">
        <v>56</v>
      </c>
      <c r="F43" s="36" t="s">
        <v>57</v>
      </c>
      <c r="G43" s="176">
        <f t="shared" si="0"/>
        <v>0</v>
      </c>
    </row>
    <row r="44" spans="1:7" s="2" customFormat="1" ht="14.25" hidden="1">
      <c r="A44" s="47" t="s">
        <v>58</v>
      </c>
      <c r="B44" s="33"/>
      <c r="C44" s="20">
        <f>D8</f>
        <v>0</v>
      </c>
      <c r="D44" s="37">
        <v>1.4</v>
      </c>
      <c r="E44" s="19" t="s">
        <v>56</v>
      </c>
      <c r="F44" s="36" t="s">
        <v>57</v>
      </c>
      <c r="G44" s="176">
        <f t="shared" si="0"/>
        <v>0</v>
      </c>
    </row>
    <row r="45" spans="1:7" s="2" customFormat="1" ht="14.25" hidden="1">
      <c r="A45" s="47" t="s">
        <v>59</v>
      </c>
      <c r="B45" s="33"/>
      <c r="C45" s="20">
        <f>E8</f>
        <v>0</v>
      </c>
      <c r="D45" s="37">
        <v>1.1</v>
      </c>
      <c r="E45" s="19" t="s">
        <v>56</v>
      </c>
      <c r="F45" s="36" t="s">
        <v>57</v>
      </c>
      <c r="G45" s="176">
        <f t="shared" si="0"/>
        <v>0</v>
      </c>
    </row>
    <row r="46" spans="1:7" s="2" customFormat="1" ht="14.25" hidden="1">
      <c r="A46" s="47" t="s">
        <v>60</v>
      </c>
      <c r="B46" s="33"/>
      <c r="C46" s="20">
        <f>F8</f>
        <v>0</v>
      </c>
      <c r="D46" s="37">
        <v>0.9</v>
      </c>
      <c r="E46" s="19" t="s">
        <v>56</v>
      </c>
      <c r="F46" s="36" t="s">
        <v>57</v>
      </c>
      <c r="G46" s="176">
        <f t="shared" si="0"/>
        <v>0</v>
      </c>
    </row>
    <row r="47" spans="1:7" s="2" customFormat="1" ht="14.25" hidden="1">
      <c r="A47" s="47" t="s">
        <v>61</v>
      </c>
      <c r="B47" s="33"/>
      <c r="C47" s="20">
        <f>G8</f>
        <v>0</v>
      </c>
      <c r="D47" s="37">
        <v>0.8</v>
      </c>
      <c r="E47" s="19" t="s">
        <v>56</v>
      </c>
      <c r="F47" s="36" t="s">
        <v>57</v>
      </c>
      <c r="G47" s="176">
        <f t="shared" si="0"/>
        <v>0</v>
      </c>
    </row>
    <row r="48" spans="1:7" s="2" customFormat="1" ht="14.25" hidden="1">
      <c r="A48" s="57" t="s">
        <v>62</v>
      </c>
      <c r="B48" s="31"/>
      <c r="C48" s="174"/>
      <c r="D48" s="37">
        <v>0.3</v>
      </c>
      <c r="E48" s="19" t="s">
        <v>56</v>
      </c>
      <c r="F48" s="36" t="s">
        <v>57</v>
      </c>
      <c r="G48" s="176">
        <f t="shared" si="0"/>
        <v>0</v>
      </c>
    </row>
    <row r="49" spans="1:7" s="2" customFormat="1" ht="14.25" hidden="1">
      <c r="A49" s="44" t="s">
        <v>63</v>
      </c>
      <c r="B49" s="19"/>
      <c r="C49" s="103"/>
      <c r="D49" s="19"/>
      <c r="E49" s="19"/>
      <c r="F49" s="19"/>
      <c r="G49" s="177"/>
    </row>
    <row r="50" spans="1:7" s="2" customFormat="1" ht="14.25" hidden="1">
      <c r="A50" s="57" t="s">
        <v>64</v>
      </c>
      <c r="B50" s="33"/>
      <c r="C50" s="22">
        <v>0.25</v>
      </c>
      <c r="D50" s="22">
        <f>IF(F33&gt;91,0,IF(F33&lt;91,C33))</f>
        <v>0</v>
      </c>
      <c r="E50" s="19" t="s">
        <v>56</v>
      </c>
      <c r="F50" s="36" t="s">
        <v>57</v>
      </c>
      <c r="G50" s="176">
        <f>(C50*D50)</f>
        <v>0</v>
      </c>
    </row>
    <row r="51" spans="1:7" s="2" customFormat="1" ht="14.25" hidden="1">
      <c r="A51" s="57" t="s">
        <v>65</v>
      </c>
      <c r="B51" s="33"/>
      <c r="C51" s="22">
        <v>0.3</v>
      </c>
      <c r="D51" s="22">
        <f>IF(F33&lt;91,0,IF(F33&lt;91,C33,IF(F33&lt;121,C33,IF(F33&gt;121,0))))</f>
        <v>0</v>
      </c>
      <c r="E51" s="19" t="s">
        <v>56</v>
      </c>
      <c r="F51" s="36" t="s">
        <v>57</v>
      </c>
      <c r="G51" s="176">
        <f>(C51*D51)</f>
        <v>0</v>
      </c>
    </row>
    <row r="52" spans="1:7" s="2" customFormat="1" ht="14.25" hidden="1">
      <c r="A52" s="58" t="s">
        <v>66</v>
      </c>
      <c r="B52" s="61"/>
      <c r="C52" s="22">
        <v>0.35</v>
      </c>
      <c r="D52" s="22">
        <f>IF(F33&lt;120,0,IF(F33=120,0,IF(F33&gt;120,C33)))</f>
        <v>0</v>
      </c>
      <c r="E52" s="19" t="s">
        <v>56</v>
      </c>
      <c r="F52" s="36" t="s">
        <v>57</v>
      </c>
      <c r="G52" s="176">
        <f>(C52*D52)</f>
        <v>0</v>
      </c>
    </row>
    <row r="53" spans="1:7" s="2" customFormat="1" ht="14.25" hidden="1">
      <c r="A53" s="44" t="s">
        <v>67</v>
      </c>
      <c r="B53" s="19"/>
      <c r="C53" s="103"/>
      <c r="D53" s="19"/>
      <c r="E53" s="19"/>
      <c r="F53" s="36" t="s">
        <v>68</v>
      </c>
      <c r="G53" s="176">
        <f>G37</f>
        <v>0</v>
      </c>
    </row>
    <row r="54" spans="1:7" s="2" customFormat="1" ht="15" hidden="1">
      <c r="A54" s="56" t="s">
        <v>69</v>
      </c>
      <c r="B54" s="87"/>
      <c r="C54" s="103"/>
      <c r="D54" s="19"/>
      <c r="E54" s="19"/>
      <c r="F54" s="36" t="s">
        <v>35</v>
      </c>
      <c r="G54" s="178">
        <f>SUM(G42:G52)-G53</f>
        <v>0</v>
      </c>
    </row>
    <row r="55" spans="1:7" s="2" customFormat="1" ht="14.25" hidden="1">
      <c r="A55" s="44" t="s">
        <v>70</v>
      </c>
      <c r="B55" s="19"/>
      <c r="C55" s="103"/>
      <c r="D55" s="19"/>
      <c r="E55" s="19"/>
      <c r="F55" s="19"/>
      <c r="G55" s="137"/>
    </row>
    <row r="56" spans="1:7" s="2" customFormat="1" ht="14.25" hidden="1">
      <c r="A56" s="44" t="s">
        <v>71</v>
      </c>
      <c r="B56" s="19"/>
      <c r="C56" s="103"/>
      <c r="D56" s="19"/>
      <c r="E56" s="19"/>
      <c r="F56" s="19"/>
      <c r="G56" s="137"/>
    </row>
    <row r="57" spans="1:7" s="2" customFormat="1" ht="14.25" hidden="1">
      <c r="A57" s="57" t="s">
        <v>72</v>
      </c>
      <c r="B57" s="33"/>
      <c r="C57" s="179">
        <f>IF(G38&lt;G54,G38,IF(G38&gt;G54,G54,IF(G38=G54,G38)))</f>
        <v>0</v>
      </c>
      <c r="D57" s="32">
        <v>900</v>
      </c>
      <c r="E57" s="19" t="s">
        <v>22</v>
      </c>
      <c r="F57" s="148">
        <f>(C57*D57)</f>
        <v>0</v>
      </c>
      <c r="G57" s="137"/>
    </row>
    <row r="58" spans="1:7" s="2" customFormat="1" ht="15" hidden="1" thickBot="1">
      <c r="A58" s="47" t="s">
        <v>73</v>
      </c>
      <c r="B58" s="33"/>
      <c r="C58" s="18"/>
      <c r="D58" s="34">
        <v>400</v>
      </c>
      <c r="E58" s="19" t="s">
        <v>22</v>
      </c>
      <c r="F58" s="148">
        <f>(C58*D58)</f>
        <v>0</v>
      </c>
      <c r="G58" s="137"/>
    </row>
    <row r="59" spans="1:7" s="3" customFormat="1" ht="15.75" hidden="1" thickBot="1">
      <c r="A59" s="69" t="s">
        <v>74</v>
      </c>
      <c r="B59" s="70"/>
      <c r="C59" s="113"/>
      <c r="D59" s="70"/>
      <c r="E59" s="70"/>
      <c r="F59" s="158">
        <f>IF(SUM(F57:F58)&lt;0,0,IF(SUM(F57:F58)=0,0,IF(SUM(F57:F58)&gt;0,SUM(F57:F58))))</f>
        <v>0</v>
      </c>
      <c r="G59" s="147"/>
    </row>
    <row r="60" spans="1:7" s="3" customFormat="1" ht="6" customHeight="1" hidden="1" thickBot="1" thickTop="1">
      <c r="A60" s="87"/>
      <c r="B60" s="87"/>
      <c r="C60" s="127"/>
      <c r="D60" s="87"/>
      <c r="E60" s="87"/>
      <c r="F60" s="199"/>
      <c r="G60" s="200"/>
    </row>
    <row r="61" spans="1:7" s="2" customFormat="1" ht="18.75" customHeight="1" hidden="1" thickBot="1" thickTop="1">
      <c r="A61" s="201" t="s">
        <v>75</v>
      </c>
      <c r="B61" s="202"/>
      <c r="C61" s="124"/>
      <c r="D61" s="88"/>
      <c r="E61" s="88"/>
      <c r="F61" s="88"/>
      <c r="G61" s="203"/>
    </row>
    <row r="62" spans="1:7" s="2" customFormat="1" ht="15" customHeight="1" hidden="1" thickBot="1">
      <c r="A62" s="50" t="s">
        <v>76</v>
      </c>
      <c r="B62" s="164"/>
      <c r="C62" s="115"/>
      <c r="D62" s="16">
        <f>E4</f>
        <v>0</v>
      </c>
      <c r="E62" s="112">
        <v>1200</v>
      </c>
      <c r="F62" s="19" t="s">
        <v>77</v>
      </c>
      <c r="G62" s="204">
        <f>(D62*E62)</f>
        <v>0</v>
      </c>
    </row>
    <row r="63" spans="1:7" s="2" customFormat="1" ht="15" customHeight="1" hidden="1" thickBot="1">
      <c r="A63" s="50" t="s">
        <v>165</v>
      </c>
      <c r="B63" s="164"/>
      <c r="C63" s="112"/>
      <c r="D63" s="16">
        <f>(E4-G4)</f>
        <v>0</v>
      </c>
      <c r="E63" s="112">
        <v>400</v>
      </c>
      <c r="F63" s="19" t="s">
        <v>77</v>
      </c>
      <c r="G63" s="204">
        <f>(D63*E63)</f>
        <v>0</v>
      </c>
    </row>
    <row r="64" spans="1:7" s="2" customFormat="1" ht="15" customHeight="1" hidden="1" thickBot="1">
      <c r="A64" s="50" t="s">
        <v>74</v>
      </c>
      <c r="B64" s="164"/>
      <c r="C64" s="115"/>
      <c r="D64" s="13"/>
      <c r="E64" s="33"/>
      <c r="F64" s="19"/>
      <c r="G64" s="205">
        <f>F59</f>
        <v>0</v>
      </c>
    </row>
    <row r="65" spans="1:7" s="2" customFormat="1" ht="15" customHeight="1" hidden="1" thickBot="1">
      <c r="A65" s="206" t="s">
        <v>78</v>
      </c>
      <c r="B65" s="166"/>
      <c r="C65" s="116"/>
      <c r="D65" s="73"/>
      <c r="E65" s="77"/>
      <c r="F65" s="75"/>
      <c r="G65" s="207" t="e">
        <f>F23</f>
        <v>#DIV/0!</v>
      </c>
    </row>
    <row r="66" spans="1:7" s="2" customFormat="1" ht="15.75" customHeight="1" hidden="1" thickTop="1">
      <c r="A66" s="208" t="s">
        <v>79</v>
      </c>
      <c r="B66" s="167"/>
      <c r="C66" s="114"/>
      <c r="D66" s="161"/>
      <c r="E66" s="24"/>
      <c r="F66" s="19"/>
      <c r="G66" s="137"/>
    </row>
    <row r="67" spans="1:7" s="2" customFormat="1" ht="15" customHeight="1" hidden="1">
      <c r="A67" s="175" t="s">
        <v>80</v>
      </c>
      <c r="B67" s="66"/>
      <c r="C67" s="107" t="s">
        <v>81</v>
      </c>
      <c r="D67" s="18"/>
      <c r="E67" s="112">
        <v>470</v>
      </c>
      <c r="F67" s="19" t="s">
        <v>77</v>
      </c>
      <c r="G67" s="145">
        <f>(D67*E67)</f>
        <v>0</v>
      </c>
    </row>
    <row r="68" spans="1:7" s="2" customFormat="1" ht="15" customHeight="1" hidden="1">
      <c r="A68" s="44"/>
      <c r="B68" s="19"/>
      <c r="C68" s="107" t="s">
        <v>82</v>
      </c>
      <c r="D68" s="18"/>
      <c r="E68" s="112">
        <v>760</v>
      </c>
      <c r="F68" s="19" t="s">
        <v>77</v>
      </c>
      <c r="G68" s="145">
        <f>(D68*E68)</f>
        <v>0</v>
      </c>
    </row>
    <row r="69" spans="1:7" s="2" customFormat="1" ht="15" customHeight="1" hidden="1">
      <c r="A69" s="175" t="s">
        <v>83</v>
      </c>
      <c r="B69" s="66"/>
      <c r="C69" s="107" t="s">
        <v>84</v>
      </c>
      <c r="D69" s="18"/>
      <c r="E69" s="112">
        <v>1500</v>
      </c>
      <c r="F69" s="19" t="s">
        <v>77</v>
      </c>
      <c r="G69" s="145">
        <f>(D69*E69)</f>
        <v>0</v>
      </c>
    </row>
    <row r="70" spans="1:7" s="2" customFormat="1" ht="15" customHeight="1" hidden="1">
      <c r="A70" s="44"/>
      <c r="B70" s="19"/>
      <c r="C70" s="107" t="s">
        <v>85</v>
      </c>
      <c r="D70" s="18"/>
      <c r="E70" s="112">
        <v>3000</v>
      </c>
      <c r="F70" s="19" t="s">
        <v>77</v>
      </c>
      <c r="G70" s="145">
        <f>(D70*E70)</f>
        <v>0</v>
      </c>
    </row>
    <row r="71" spans="1:7" s="2" customFormat="1" ht="15" customHeight="1" hidden="1" thickBot="1">
      <c r="A71" s="48"/>
      <c r="B71" s="81"/>
      <c r="C71" s="107" t="s">
        <v>86</v>
      </c>
      <c r="D71" s="18"/>
      <c r="E71" s="112">
        <v>5000</v>
      </c>
      <c r="F71" s="19" t="s">
        <v>77</v>
      </c>
      <c r="G71" s="145">
        <f>(D71*E71)</f>
        <v>0</v>
      </c>
    </row>
    <row r="72" spans="1:7" s="2" customFormat="1" ht="15.75" customHeight="1" hidden="1" thickBot="1">
      <c r="A72" s="206"/>
      <c r="B72" s="166"/>
      <c r="C72" s="116"/>
      <c r="D72" s="73"/>
      <c r="E72" s="74" t="s">
        <v>87</v>
      </c>
      <c r="F72" s="75"/>
      <c r="G72" s="209">
        <f>SUM(G67:G71)</f>
        <v>0</v>
      </c>
    </row>
    <row r="73" spans="1:7" s="2" customFormat="1" ht="15.75" customHeight="1" hidden="1" thickTop="1">
      <c r="A73" s="56" t="s">
        <v>88</v>
      </c>
      <c r="B73" s="87"/>
      <c r="C73" s="103"/>
      <c r="D73" s="39"/>
      <c r="E73" s="9"/>
      <c r="F73" s="19"/>
      <c r="G73" s="137"/>
    </row>
    <row r="74" spans="1:7" s="2" customFormat="1" ht="15" customHeight="1" hidden="1">
      <c r="A74" s="175" t="s">
        <v>89</v>
      </c>
      <c r="B74" s="66"/>
      <c r="C74" s="117" t="s">
        <v>6</v>
      </c>
      <c r="D74" s="16"/>
      <c r="E74" s="112">
        <v>1500</v>
      </c>
      <c r="F74" s="19" t="s">
        <v>77</v>
      </c>
      <c r="G74" s="145">
        <f aca="true" t="shared" si="1" ref="G74:G91">(D74*E74)</f>
        <v>0</v>
      </c>
    </row>
    <row r="75" spans="1:7" s="2" customFormat="1" ht="15" customHeight="1" hidden="1">
      <c r="A75" s="44"/>
      <c r="B75" s="19"/>
      <c r="C75" s="118" t="s">
        <v>7</v>
      </c>
      <c r="D75" s="16"/>
      <c r="E75" s="112">
        <v>1200</v>
      </c>
      <c r="F75" s="19" t="s">
        <v>77</v>
      </c>
      <c r="G75" s="145">
        <f t="shared" si="1"/>
        <v>0</v>
      </c>
    </row>
    <row r="76" spans="1:7" s="2" customFormat="1" ht="15" customHeight="1" hidden="1">
      <c r="A76" s="44"/>
      <c r="B76" s="19"/>
      <c r="C76" s="117" t="s">
        <v>90</v>
      </c>
      <c r="D76" s="16"/>
      <c r="E76" s="112">
        <v>700</v>
      </c>
      <c r="F76" s="19" t="s">
        <v>77</v>
      </c>
      <c r="G76" s="145">
        <f t="shared" si="1"/>
        <v>0</v>
      </c>
    </row>
    <row r="77" spans="1:7" s="2" customFormat="1" ht="15" customHeight="1" hidden="1">
      <c r="A77" s="44"/>
      <c r="B77" s="19"/>
      <c r="C77" s="117" t="s">
        <v>91</v>
      </c>
      <c r="D77" s="16"/>
      <c r="E77" s="112">
        <v>450</v>
      </c>
      <c r="F77" s="19" t="s">
        <v>77</v>
      </c>
      <c r="G77" s="145">
        <f t="shared" si="1"/>
        <v>0</v>
      </c>
    </row>
    <row r="78" spans="1:7" s="2" customFormat="1" ht="15" customHeight="1" hidden="1">
      <c r="A78" s="175" t="s">
        <v>92</v>
      </c>
      <c r="B78" s="66"/>
      <c r="C78" s="117" t="s">
        <v>93</v>
      </c>
      <c r="D78" s="16"/>
      <c r="E78" s="112">
        <v>650</v>
      </c>
      <c r="F78" s="19" t="s">
        <v>77</v>
      </c>
      <c r="G78" s="145">
        <f t="shared" si="1"/>
        <v>0</v>
      </c>
    </row>
    <row r="79" spans="1:7" s="2" customFormat="1" ht="15" customHeight="1" hidden="1">
      <c r="A79" s="44"/>
      <c r="B79" s="19"/>
      <c r="C79" s="117" t="s">
        <v>90</v>
      </c>
      <c r="D79" s="16"/>
      <c r="E79" s="112">
        <v>450</v>
      </c>
      <c r="F79" s="19" t="s">
        <v>77</v>
      </c>
      <c r="G79" s="145">
        <f t="shared" si="1"/>
        <v>0</v>
      </c>
    </row>
    <row r="80" spans="1:7" s="2" customFormat="1" ht="15" customHeight="1" hidden="1">
      <c r="A80" s="44"/>
      <c r="B80" s="19"/>
      <c r="C80" s="117" t="s">
        <v>91</v>
      </c>
      <c r="D80" s="16"/>
      <c r="E80" s="112">
        <v>300</v>
      </c>
      <c r="F80" s="19" t="s">
        <v>77</v>
      </c>
      <c r="G80" s="145">
        <f t="shared" si="1"/>
        <v>0</v>
      </c>
    </row>
    <row r="81" spans="1:7" s="2" customFormat="1" ht="15" customHeight="1" hidden="1">
      <c r="A81" s="175" t="s">
        <v>94</v>
      </c>
      <c r="B81" s="66"/>
      <c r="C81" s="117" t="s">
        <v>6</v>
      </c>
      <c r="D81" s="16"/>
      <c r="E81" s="112">
        <v>1500</v>
      </c>
      <c r="F81" s="19" t="s">
        <v>77</v>
      </c>
      <c r="G81" s="145">
        <f t="shared" si="1"/>
        <v>0</v>
      </c>
    </row>
    <row r="82" spans="1:7" s="2" customFormat="1" ht="15" customHeight="1" hidden="1">
      <c r="A82" s="44"/>
      <c r="B82" s="19"/>
      <c r="C82" s="118" t="s">
        <v>7</v>
      </c>
      <c r="D82" s="16"/>
      <c r="E82" s="112">
        <v>1200</v>
      </c>
      <c r="F82" s="19" t="s">
        <v>77</v>
      </c>
      <c r="G82" s="145">
        <f t="shared" si="1"/>
        <v>0</v>
      </c>
    </row>
    <row r="83" spans="1:7" s="2" customFormat="1" ht="15" customHeight="1" hidden="1">
      <c r="A83" s="44"/>
      <c r="B83" s="19"/>
      <c r="C83" s="117" t="s">
        <v>90</v>
      </c>
      <c r="D83" s="16"/>
      <c r="E83" s="112">
        <v>700</v>
      </c>
      <c r="F83" s="19" t="s">
        <v>77</v>
      </c>
      <c r="G83" s="145">
        <f t="shared" si="1"/>
        <v>0</v>
      </c>
    </row>
    <row r="84" spans="1:7" s="2" customFormat="1" ht="15" customHeight="1" hidden="1">
      <c r="A84" s="44"/>
      <c r="B84" s="19"/>
      <c r="C84" s="117" t="s">
        <v>91</v>
      </c>
      <c r="D84" s="16"/>
      <c r="E84" s="112">
        <v>450</v>
      </c>
      <c r="F84" s="19" t="s">
        <v>77</v>
      </c>
      <c r="G84" s="145">
        <f t="shared" si="1"/>
        <v>0</v>
      </c>
    </row>
    <row r="85" spans="1:7" s="2" customFormat="1" ht="15" customHeight="1" hidden="1">
      <c r="A85" s="175" t="s">
        <v>95</v>
      </c>
      <c r="B85" s="66"/>
      <c r="C85" s="117" t="s">
        <v>6</v>
      </c>
      <c r="D85" s="16"/>
      <c r="E85" s="112">
        <v>1500</v>
      </c>
      <c r="F85" s="19" t="s">
        <v>77</v>
      </c>
      <c r="G85" s="145">
        <f t="shared" si="1"/>
        <v>0</v>
      </c>
    </row>
    <row r="86" spans="1:7" s="2" customFormat="1" ht="15" customHeight="1" hidden="1">
      <c r="A86" s="44"/>
      <c r="B86" s="19"/>
      <c r="C86" s="118" t="s">
        <v>7</v>
      </c>
      <c r="D86" s="16"/>
      <c r="E86" s="112">
        <v>1200</v>
      </c>
      <c r="F86" s="19" t="s">
        <v>77</v>
      </c>
      <c r="G86" s="145">
        <f t="shared" si="1"/>
        <v>0</v>
      </c>
    </row>
    <row r="87" spans="1:7" s="2" customFormat="1" ht="15" customHeight="1" hidden="1">
      <c r="A87" s="44"/>
      <c r="B87" s="19"/>
      <c r="C87" s="117" t="s">
        <v>90</v>
      </c>
      <c r="D87" s="16"/>
      <c r="E87" s="112">
        <v>700</v>
      </c>
      <c r="F87" s="19" t="s">
        <v>77</v>
      </c>
      <c r="G87" s="145">
        <f t="shared" si="1"/>
        <v>0</v>
      </c>
    </row>
    <row r="88" spans="1:7" s="2" customFormat="1" ht="15" customHeight="1" hidden="1">
      <c r="A88" s="44"/>
      <c r="B88" s="19"/>
      <c r="C88" s="117" t="s">
        <v>91</v>
      </c>
      <c r="D88" s="16"/>
      <c r="E88" s="112">
        <v>450</v>
      </c>
      <c r="F88" s="19" t="s">
        <v>77</v>
      </c>
      <c r="G88" s="145">
        <f t="shared" si="1"/>
        <v>0</v>
      </c>
    </row>
    <row r="89" spans="1:7" s="2" customFormat="1" ht="15" customHeight="1" hidden="1">
      <c r="A89" s="175" t="s">
        <v>96</v>
      </c>
      <c r="B89" s="66"/>
      <c r="C89" s="103"/>
      <c r="D89" s="16"/>
      <c r="E89" s="112">
        <v>3000</v>
      </c>
      <c r="F89" s="19" t="s">
        <v>77</v>
      </c>
      <c r="G89" s="145">
        <f t="shared" si="1"/>
        <v>0</v>
      </c>
    </row>
    <row r="90" spans="1:7" s="2" customFormat="1" ht="15" customHeight="1" hidden="1">
      <c r="A90" s="47" t="s">
        <v>97</v>
      </c>
      <c r="B90" s="72"/>
      <c r="C90" s="115"/>
      <c r="D90" s="16"/>
      <c r="E90" s="112">
        <v>2500</v>
      </c>
      <c r="F90" s="19" t="s">
        <v>77</v>
      </c>
      <c r="G90" s="145">
        <f t="shared" si="1"/>
        <v>0</v>
      </c>
    </row>
    <row r="91" spans="1:7" s="2" customFormat="1" ht="15" customHeight="1" hidden="1">
      <c r="A91" s="47" t="s">
        <v>98</v>
      </c>
      <c r="B91" s="72"/>
      <c r="C91" s="115"/>
      <c r="D91" s="16"/>
      <c r="E91" s="112">
        <v>1500</v>
      </c>
      <c r="F91" s="19" t="s">
        <v>77</v>
      </c>
      <c r="G91" s="145">
        <f t="shared" si="1"/>
        <v>0</v>
      </c>
    </row>
    <row r="92" spans="1:7" s="2" customFormat="1" ht="15" customHeight="1" hidden="1" thickBot="1">
      <c r="A92" s="48" t="s">
        <v>99</v>
      </c>
      <c r="B92" s="81"/>
      <c r="C92" s="119"/>
      <c r="D92" s="63"/>
      <c r="E92" s="112">
        <v>15</v>
      </c>
      <c r="F92" s="19" t="s">
        <v>100</v>
      </c>
      <c r="G92" s="145">
        <f>IF(D92&lt;20,0,IF(D92=20,(D92*E92),IF(D92&gt;20,(D92*E92))))</f>
        <v>0</v>
      </c>
    </row>
    <row r="93" spans="1:7" s="2" customFormat="1" ht="15.75" customHeight="1" hidden="1" thickBot="1">
      <c r="A93" s="69"/>
      <c r="B93" s="70"/>
      <c r="C93" s="120"/>
      <c r="D93" s="75"/>
      <c r="E93" s="74" t="s">
        <v>87</v>
      </c>
      <c r="F93" s="75"/>
      <c r="G93" s="209">
        <f>SUM(G74:G92)</f>
        <v>0</v>
      </c>
    </row>
    <row r="94" spans="1:7" s="2" customFormat="1" ht="15.75" customHeight="1" hidden="1" thickTop="1">
      <c r="A94" s="56" t="s">
        <v>101</v>
      </c>
      <c r="B94" s="87"/>
      <c r="C94" s="103"/>
      <c r="D94" s="19"/>
      <c r="E94" s="19"/>
      <c r="F94" s="19"/>
      <c r="G94" s="157"/>
    </row>
    <row r="95" spans="1:7" s="2" customFormat="1" ht="15.75" customHeight="1" hidden="1">
      <c r="A95" s="210" t="s">
        <v>102</v>
      </c>
      <c r="B95" s="82"/>
      <c r="C95" s="121"/>
      <c r="D95" s="16"/>
      <c r="E95" s="112">
        <v>400</v>
      </c>
      <c r="F95" s="19" t="s">
        <v>77</v>
      </c>
      <c r="G95" s="145">
        <f>(D95*E95)</f>
        <v>0</v>
      </c>
    </row>
    <row r="96" spans="1:7" s="2" customFormat="1" ht="15.75" customHeight="1" hidden="1">
      <c r="A96" s="210" t="s">
        <v>103</v>
      </c>
      <c r="B96" s="82"/>
      <c r="C96" s="115"/>
      <c r="D96" s="16"/>
      <c r="E96" s="112">
        <v>400</v>
      </c>
      <c r="F96" s="19" t="s">
        <v>77</v>
      </c>
      <c r="G96" s="145">
        <f>(D96*E96)</f>
        <v>0</v>
      </c>
    </row>
    <row r="97" spans="1:7" s="38" customFormat="1" ht="15.75" customHeight="1" hidden="1" thickBot="1">
      <c r="A97" s="211" t="s">
        <v>104</v>
      </c>
      <c r="B97" s="83"/>
      <c r="C97" s="122"/>
      <c r="D97" s="84"/>
      <c r="E97" s="155">
        <v>400</v>
      </c>
      <c r="F97" s="19" t="s">
        <v>77</v>
      </c>
      <c r="G97" s="145">
        <f>(D97*E97)</f>
        <v>0</v>
      </c>
    </row>
    <row r="98" spans="1:7" s="2" customFormat="1" ht="15.75" customHeight="1" hidden="1" thickBot="1">
      <c r="A98" s="69"/>
      <c r="B98" s="70"/>
      <c r="C98" s="120"/>
      <c r="D98" s="85"/>
      <c r="E98" s="156" t="s">
        <v>87</v>
      </c>
      <c r="F98" s="75"/>
      <c r="G98" s="209">
        <f>SUM(G95:G97)</f>
        <v>0</v>
      </c>
    </row>
    <row r="99" spans="1:7" s="2" customFormat="1" ht="15.75" customHeight="1" hidden="1" thickTop="1">
      <c r="A99" s="56" t="s">
        <v>105</v>
      </c>
      <c r="B99" s="87"/>
      <c r="C99" s="111" t="s">
        <v>106</v>
      </c>
      <c r="D99" s="30"/>
      <c r="E99" s="106">
        <v>1200</v>
      </c>
      <c r="F99" s="19" t="s">
        <v>77</v>
      </c>
      <c r="G99" s="141">
        <f>(D99*E99)</f>
        <v>0</v>
      </c>
    </row>
    <row r="100" spans="1:7" s="2" customFormat="1" ht="15.75" customHeight="1" hidden="1">
      <c r="A100" s="44"/>
      <c r="B100" s="19"/>
      <c r="C100" s="111" t="s">
        <v>107</v>
      </c>
      <c r="D100" s="30"/>
      <c r="E100" s="106">
        <v>800</v>
      </c>
      <c r="F100" s="19" t="s">
        <v>77</v>
      </c>
      <c r="G100" s="141">
        <f>(D100*E100)</f>
        <v>0</v>
      </c>
    </row>
    <row r="101" spans="1:7" s="2" customFormat="1" ht="15.75" customHeight="1" hidden="1" thickBot="1">
      <c r="A101" s="44"/>
      <c r="B101" s="19"/>
      <c r="C101" s="123" t="s">
        <v>108</v>
      </c>
      <c r="D101" s="86"/>
      <c r="E101" s="106">
        <v>200</v>
      </c>
      <c r="F101" s="19" t="s">
        <v>77</v>
      </c>
      <c r="G101" s="212">
        <f>(D101*E101)</f>
        <v>0</v>
      </c>
    </row>
    <row r="102" spans="1:7" s="2" customFormat="1" ht="15.75" customHeight="1" hidden="1" thickBot="1">
      <c r="A102" s="206"/>
      <c r="B102" s="166"/>
      <c r="C102" s="116"/>
      <c r="D102" s="73"/>
      <c r="E102" s="74" t="s">
        <v>87</v>
      </c>
      <c r="F102" s="75"/>
      <c r="G102" s="209">
        <f>SUM(G99:G101)</f>
        <v>0</v>
      </c>
    </row>
    <row r="103" spans="1:7" s="2" customFormat="1" ht="15.75" customHeight="1" hidden="1" thickTop="1">
      <c r="A103" s="56" t="s">
        <v>109</v>
      </c>
      <c r="B103" s="87"/>
      <c r="C103" s="103"/>
      <c r="D103" s="10"/>
      <c r="E103" s="19"/>
      <c r="F103" s="19"/>
      <c r="G103" s="137"/>
    </row>
    <row r="104" spans="1:7" s="2" customFormat="1" ht="15.75" customHeight="1" hidden="1">
      <c r="A104" s="44"/>
      <c r="B104" s="19"/>
      <c r="C104" s="107" t="s">
        <v>110</v>
      </c>
      <c r="D104" s="16"/>
      <c r="E104" s="33">
        <v>90</v>
      </c>
      <c r="F104" s="19" t="s">
        <v>22</v>
      </c>
      <c r="G104" s="145">
        <f>(D104*E104)</f>
        <v>0</v>
      </c>
    </row>
    <row r="105" spans="1:7" s="2" customFormat="1" ht="15.75" customHeight="1" hidden="1">
      <c r="A105" s="44"/>
      <c r="B105" s="19"/>
      <c r="C105" s="111" t="s">
        <v>111</v>
      </c>
      <c r="D105" s="30"/>
      <c r="E105" s="31">
        <v>155</v>
      </c>
      <c r="F105" s="19" t="s">
        <v>22</v>
      </c>
      <c r="G105" s="141">
        <f>(D105*E105)</f>
        <v>0</v>
      </c>
    </row>
    <row r="106" spans="1:7" s="2" customFormat="1" ht="15.75" customHeight="1" hidden="1" thickBot="1">
      <c r="A106" s="44"/>
      <c r="B106" s="19"/>
      <c r="C106" s="123" t="s">
        <v>112</v>
      </c>
      <c r="D106" s="86"/>
      <c r="E106" s="31">
        <v>180</v>
      </c>
      <c r="F106" s="19" t="s">
        <v>22</v>
      </c>
      <c r="G106" s="212">
        <f>(D106*E106)</f>
        <v>0</v>
      </c>
    </row>
    <row r="107" spans="1:7" s="2" customFormat="1" ht="15.75" customHeight="1" hidden="1" thickBot="1">
      <c r="A107" s="206"/>
      <c r="B107" s="166"/>
      <c r="C107" s="116"/>
      <c r="D107" s="73"/>
      <c r="E107" s="74" t="s">
        <v>87</v>
      </c>
      <c r="F107" s="75"/>
      <c r="G107" s="209">
        <f>SUM(G104:G106)</f>
        <v>0</v>
      </c>
    </row>
    <row r="108" spans="1:7" s="2" customFormat="1" ht="15.75" customHeight="1" hidden="1" thickTop="1">
      <c r="A108" s="56" t="s">
        <v>113</v>
      </c>
      <c r="B108" s="87"/>
      <c r="C108" s="103"/>
      <c r="D108" s="10"/>
      <c r="E108" s="19"/>
      <c r="F108" s="19"/>
      <c r="G108" s="137"/>
    </row>
    <row r="109" spans="1:7" s="2" customFormat="1" ht="15.75" customHeight="1" hidden="1">
      <c r="A109" s="44"/>
      <c r="B109" s="19"/>
      <c r="C109" s="107" t="s">
        <v>114</v>
      </c>
      <c r="D109" s="18"/>
      <c r="E109" s="33">
        <v>180</v>
      </c>
      <c r="F109" s="19" t="s">
        <v>22</v>
      </c>
      <c r="G109" s="145">
        <f>(D109*E109)</f>
        <v>0</v>
      </c>
    </row>
    <row r="110" spans="1:7" s="2" customFormat="1" ht="15.75" customHeight="1" hidden="1">
      <c r="A110" s="44"/>
      <c r="B110" s="19"/>
      <c r="C110" s="107" t="s">
        <v>111</v>
      </c>
      <c r="D110" s="18"/>
      <c r="E110" s="33">
        <v>155</v>
      </c>
      <c r="F110" s="19" t="s">
        <v>22</v>
      </c>
      <c r="G110" s="145">
        <f>(D110*E110)</f>
        <v>0</v>
      </c>
    </row>
    <row r="111" spans="1:7" s="2" customFormat="1" ht="15.75" customHeight="1" hidden="1" thickBot="1">
      <c r="A111" s="44"/>
      <c r="B111" s="81"/>
      <c r="C111" s="107" t="s">
        <v>112</v>
      </c>
      <c r="D111" s="18"/>
      <c r="E111" s="33">
        <v>180</v>
      </c>
      <c r="F111" s="19" t="s">
        <v>22</v>
      </c>
      <c r="G111" s="145">
        <f>(D111*E111)</f>
        <v>0</v>
      </c>
    </row>
    <row r="112" spans="1:7" s="2" customFormat="1" ht="15.75" customHeight="1" hidden="1" thickBot="1">
      <c r="A112" s="206"/>
      <c r="B112" s="70"/>
      <c r="C112" s="120"/>
      <c r="D112" s="85"/>
      <c r="E112" s="74" t="s">
        <v>87</v>
      </c>
      <c r="F112" s="75"/>
      <c r="G112" s="209">
        <f>SUM(G109:G111)</f>
        <v>0</v>
      </c>
    </row>
    <row r="113" spans="1:7" s="2" customFormat="1" ht="15.75" customHeight="1" hidden="1" thickBot="1" thickTop="1">
      <c r="A113" s="239" t="s">
        <v>115</v>
      </c>
      <c r="B113" s="234"/>
      <c r="C113" s="235"/>
      <c r="D113" s="236"/>
      <c r="E113" s="237"/>
      <c r="F113" s="237"/>
      <c r="G113" s="240" t="e">
        <f>G62+G63+G64+G65+G72+G93+G98+G102+G107+G112</f>
        <v>#DIV/0!</v>
      </c>
    </row>
    <row r="114" spans="1:7" s="2" customFormat="1" ht="6.75" customHeight="1" hidden="1" thickBot="1" thickTop="1">
      <c r="A114" s="70"/>
      <c r="B114" s="70"/>
      <c r="C114" s="120"/>
      <c r="D114" s="85"/>
      <c r="E114" s="75"/>
      <c r="F114" s="75"/>
      <c r="G114" s="238"/>
    </row>
    <row r="115" spans="1:7" s="2" customFormat="1" ht="19.5" customHeight="1" hidden="1" thickTop="1">
      <c r="A115" s="213" t="s">
        <v>116</v>
      </c>
      <c r="B115" s="168"/>
      <c r="C115" s="124"/>
      <c r="D115" s="89"/>
      <c r="E115" s="88"/>
      <c r="F115" s="88"/>
      <c r="G115" s="203"/>
    </row>
    <row r="116" spans="1:7" s="2" customFormat="1" ht="14.25" hidden="1">
      <c r="A116" s="44"/>
      <c r="B116" s="19"/>
      <c r="C116" s="103"/>
      <c r="D116" s="10"/>
      <c r="E116" s="19"/>
      <c r="F116" s="19"/>
      <c r="G116" s="137"/>
    </row>
    <row r="117" spans="1:7" s="2" customFormat="1" ht="15" hidden="1">
      <c r="A117" s="50" t="s">
        <v>115</v>
      </c>
      <c r="B117" s="164"/>
      <c r="C117" s="115"/>
      <c r="D117" s="13"/>
      <c r="E117" s="33"/>
      <c r="F117" s="19"/>
      <c r="G117" s="214" t="e">
        <f>G113</f>
        <v>#DIV/0!</v>
      </c>
    </row>
    <row r="118" spans="1:7" s="2" customFormat="1" ht="15" hidden="1">
      <c r="A118" s="50" t="s">
        <v>117</v>
      </c>
      <c r="B118" s="164"/>
      <c r="C118" s="115"/>
      <c r="D118" s="13"/>
      <c r="E118" s="33"/>
      <c r="F118" s="36" t="s">
        <v>118</v>
      </c>
      <c r="G118" s="146">
        <f>G189</f>
        <v>0</v>
      </c>
    </row>
    <row r="119" spans="1:7" s="2" customFormat="1" ht="15.75" hidden="1" thickBot="1">
      <c r="A119" s="50" t="s">
        <v>119</v>
      </c>
      <c r="B119" s="164"/>
      <c r="C119" s="115"/>
      <c r="D119" s="13"/>
      <c r="E119" s="33"/>
      <c r="F119" s="36" t="s">
        <v>118</v>
      </c>
      <c r="G119" s="146">
        <f>IF(E193&lt;800000,0,IF(E193&gt;800000,G200))</f>
        <v>0</v>
      </c>
    </row>
    <row r="120" spans="1:7" s="2" customFormat="1" ht="15" hidden="1">
      <c r="A120" s="56" t="s">
        <v>163</v>
      </c>
      <c r="B120" s="87"/>
      <c r="C120" s="103"/>
      <c r="D120" s="10"/>
      <c r="E120" s="71"/>
      <c r="F120" s="36" t="s">
        <v>35</v>
      </c>
      <c r="G120" s="242" t="e">
        <f>G117-G118-G119</f>
        <v>#DIV/0!</v>
      </c>
    </row>
    <row r="121" spans="1:7" s="250" customFormat="1" ht="60" customHeight="1" thickBot="1">
      <c r="A121" s="244"/>
      <c r="B121" s="244"/>
      <c r="C121" s="245"/>
      <c r="D121" s="246"/>
      <c r="E121" s="247"/>
      <c r="F121" s="248"/>
      <c r="G121" s="249"/>
    </row>
    <row r="122" spans="1:7" s="2" customFormat="1" ht="49.5" customHeight="1" thickTop="1">
      <c r="A122" s="241" t="s">
        <v>120</v>
      </c>
      <c r="B122" s="168"/>
      <c r="C122" s="124"/>
      <c r="D122" s="89"/>
      <c r="E122" s="88"/>
      <c r="F122" s="90"/>
      <c r="G122" s="215"/>
    </row>
    <row r="123" spans="1:7" s="2" customFormat="1" ht="14.25" hidden="1">
      <c r="A123" s="44" t="s">
        <v>120</v>
      </c>
      <c r="B123" s="19"/>
      <c r="C123" s="103"/>
      <c r="D123" s="10"/>
      <c r="E123" s="19"/>
      <c r="F123" s="19"/>
      <c r="G123" s="137"/>
    </row>
    <row r="124" spans="1:7" s="2" customFormat="1" ht="24.75" customHeight="1">
      <c r="A124" s="47" t="s">
        <v>121</v>
      </c>
      <c r="B124" s="72"/>
      <c r="C124" s="112"/>
      <c r="D124" s="91"/>
      <c r="E124" s="67">
        <v>0.028</v>
      </c>
      <c r="F124" s="19" t="s">
        <v>122</v>
      </c>
      <c r="G124" s="216"/>
    </row>
    <row r="125" spans="1:7" s="2" customFormat="1" ht="24.75" customHeight="1">
      <c r="A125" s="175" t="s">
        <v>123</v>
      </c>
      <c r="B125" s="66"/>
      <c r="C125" s="114"/>
      <c r="D125" s="76"/>
      <c r="E125" s="66"/>
      <c r="F125" s="19"/>
      <c r="G125" s="217"/>
    </row>
    <row r="126" spans="1:7" s="2" customFormat="1" ht="24.75" customHeight="1">
      <c r="A126" s="48" t="s">
        <v>124</v>
      </c>
      <c r="B126" s="81"/>
      <c r="C126" s="106"/>
      <c r="D126" s="91"/>
      <c r="E126" s="91">
        <v>0.3</v>
      </c>
      <c r="F126" s="19" t="s">
        <v>122</v>
      </c>
      <c r="G126" s="216"/>
    </row>
    <row r="127" spans="1:7" s="2" customFormat="1" ht="24.75" customHeight="1">
      <c r="A127" s="47" t="s">
        <v>125</v>
      </c>
      <c r="B127" s="72"/>
      <c r="C127" s="112"/>
      <c r="D127" s="91"/>
      <c r="E127" s="91">
        <v>1</v>
      </c>
      <c r="F127" s="19" t="s">
        <v>122</v>
      </c>
      <c r="G127" s="216"/>
    </row>
    <row r="128" spans="1:7" s="2" customFormat="1" ht="24.75" customHeight="1">
      <c r="A128" s="47" t="s">
        <v>126</v>
      </c>
      <c r="B128" s="72"/>
      <c r="C128" s="112"/>
      <c r="D128" s="91"/>
      <c r="E128" s="67">
        <v>0.043</v>
      </c>
      <c r="F128" s="19" t="s">
        <v>127</v>
      </c>
      <c r="G128" s="216"/>
    </row>
    <row r="129" spans="1:7" s="2" customFormat="1" ht="24.75" customHeight="1">
      <c r="A129" s="47" t="s">
        <v>128</v>
      </c>
      <c r="B129" s="72"/>
      <c r="C129" s="112"/>
      <c r="D129" s="91"/>
      <c r="E129" s="67">
        <v>0.007</v>
      </c>
      <c r="F129" s="19" t="s">
        <v>127</v>
      </c>
      <c r="G129" s="216"/>
    </row>
    <row r="130" spans="1:7" s="2" customFormat="1" ht="24.75" customHeight="1">
      <c r="A130" s="47" t="s">
        <v>129</v>
      </c>
      <c r="B130" s="72"/>
      <c r="C130" s="112"/>
      <c r="D130" s="91"/>
      <c r="E130" s="67">
        <v>0.04</v>
      </c>
      <c r="F130" s="19" t="s">
        <v>127</v>
      </c>
      <c r="G130" s="216"/>
    </row>
    <row r="131" spans="1:7" s="2" customFormat="1" ht="24.75" customHeight="1">
      <c r="A131" s="47" t="s">
        <v>130</v>
      </c>
      <c r="B131" s="72"/>
      <c r="C131" s="112"/>
      <c r="D131" s="91"/>
      <c r="E131" s="67">
        <v>0.03</v>
      </c>
      <c r="F131" s="19" t="s">
        <v>127</v>
      </c>
      <c r="G131" s="216"/>
    </row>
    <row r="132" spans="1:7" s="2" customFormat="1" ht="24.75" customHeight="1">
      <c r="A132" s="50" t="s">
        <v>131</v>
      </c>
      <c r="B132" s="164"/>
      <c r="C132" s="115"/>
      <c r="D132" s="76"/>
      <c r="E132" s="66"/>
      <c r="F132" s="19"/>
      <c r="G132" s="217"/>
    </row>
    <row r="133" spans="1:7" s="2" customFormat="1" ht="24.75" customHeight="1">
      <c r="A133" s="48" t="s">
        <v>171</v>
      </c>
      <c r="B133" s="81"/>
      <c r="C133" s="106"/>
      <c r="D133" s="18"/>
      <c r="E133" s="33">
        <v>0.015</v>
      </c>
      <c r="F133" s="19" t="s">
        <v>122</v>
      </c>
      <c r="G133" s="218"/>
    </row>
    <row r="134" spans="1:7" s="2" customFormat="1" ht="24.75" customHeight="1">
      <c r="A134" s="47" t="s">
        <v>170</v>
      </c>
      <c r="B134" s="72"/>
      <c r="C134" s="112"/>
      <c r="D134" s="16"/>
      <c r="E134" s="32">
        <v>0.03</v>
      </c>
      <c r="F134" s="19"/>
      <c r="G134" s="218"/>
    </row>
    <row r="135" spans="1:7" s="2" customFormat="1" ht="24.75" customHeight="1">
      <c r="A135" s="44" t="s">
        <v>132</v>
      </c>
      <c r="B135" s="19"/>
      <c r="C135" s="103"/>
      <c r="D135" s="10"/>
      <c r="E135" s="19"/>
      <c r="F135" s="19"/>
      <c r="G135" s="219"/>
    </row>
    <row r="136" spans="1:7" s="2" customFormat="1" ht="24.75" customHeight="1">
      <c r="A136" s="220" t="s">
        <v>121</v>
      </c>
      <c r="B136" s="80"/>
      <c r="C136" s="125"/>
      <c r="D136" s="16"/>
      <c r="E136" s="32">
        <v>0.0056</v>
      </c>
      <c r="F136" s="62" t="s">
        <v>122</v>
      </c>
      <c r="G136" s="218"/>
    </row>
    <row r="137" spans="1:7" s="2" customFormat="1" ht="24.75" customHeight="1">
      <c r="A137" s="221" t="s">
        <v>123</v>
      </c>
      <c r="B137" s="79"/>
      <c r="C137" s="126"/>
      <c r="D137" s="29"/>
      <c r="E137" s="81"/>
      <c r="F137" s="19"/>
      <c r="G137" s="222"/>
    </row>
    <row r="138" spans="1:7" s="2" customFormat="1" ht="24.75" customHeight="1">
      <c r="A138" s="220" t="s">
        <v>124</v>
      </c>
      <c r="B138" s="80"/>
      <c r="C138" s="106"/>
      <c r="D138" s="16"/>
      <c r="E138" s="32">
        <v>0.06</v>
      </c>
      <c r="F138" s="62" t="s">
        <v>122</v>
      </c>
      <c r="G138" s="218"/>
    </row>
    <row r="139" spans="1:7" s="2" customFormat="1" ht="24.75" customHeight="1">
      <c r="A139" s="223" t="s">
        <v>125</v>
      </c>
      <c r="B139" s="78"/>
      <c r="C139" s="107"/>
      <c r="D139" s="16"/>
      <c r="E139" s="32">
        <v>0.2</v>
      </c>
      <c r="F139" s="62" t="s">
        <v>122</v>
      </c>
      <c r="G139" s="218"/>
    </row>
    <row r="140" spans="1:7" s="2" customFormat="1" ht="24.75" customHeight="1" thickBot="1">
      <c r="A140" s="220" t="s">
        <v>133</v>
      </c>
      <c r="B140" s="80"/>
      <c r="C140" s="111"/>
      <c r="D140" s="160"/>
      <c r="E140" s="34">
        <v>0.001</v>
      </c>
      <c r="F140" s="62" t="s">
        <v>134</v>
      </c>
      <c r="G140" s="224"/>
    </row>
    <row r="141" spans="1:7" s="2" customFormat="1" ht="24.75" customHeight="1">
      <c r="A141" s="56"/>
      <c r="B141" s="87"/>
      <c r="C141" s="127"/>
      <c r="D141" s="251"/>
      <c r="E141" s="252" t="s">
        <v>135</v>
      </c>
      <c r="F141" s="87"/>
      <c r="G141" s="226"/>
    </row>
    <row r="142" spans="1:7" s="2" customFormat="1" ht="24.75" customHeight="1" thickBot="1">
      <c r="A142" s="227"/>
      <c r="B142" s="75"/>
      <c r="C142" s="120"/>
      <c r="D142" s="85"/>
      <c r="E142" s="75"/>
      <c r="F142" s="75"/>
      <c r="G142" s="228"/>
    </row>
    <row r="143" spans="1:7" s="2" customFormat="1" ht="7.5" customHeight="1" thickTop="1">
      <c r="A143" s="88"/>
      <c r="B143" s="88"/>
      <c r="C143" s="124"/>
      <c r="D143" s="89"/>
      <c r="E143" s="88"/>
      <c r="F143" s="88"/>
      <c r="G143" s="243"/>
    </row>
    <row r="144" spans="1:7" s="2" customFormat="1" ht="15" hidden="1">
      <c r="A144" s="229" t="s">
        <v>136</v>
      </c>
      <c r="B144" s="92"/>
      <c r="C144" s="119"/>
      <c r="D144" s="29"/>
      <c r="E144" s="81"/>
      <c r="F144" s="19"/>
      <c r="G144" s="140"/>
    </row>
    <row r="145" spans="1:7" s="2" customFormat="1" ht="14.25" hidden="1">
      <c r="A145" s="48" t="s">
        <v>137</v>
      </c>
      <c r="B145" s="81"/>
      <c r="C145" s="119"/>
      <c r="D145" s="63"/>
      <c r="E145" s="32">
        <v>300</v>
      </c>
      <c r="F145" s="62" t="s">
        <v>138</v>
      </c>
      <c r="G145" s="145">
        <f aca="true" t="shared" si="2" ref="G145:G152">(D145*E145)</f>
        <v>0</v>
      </c>
    </row>
    <row r="146" spans="1:7" s="2" customFormat="1" ht="14.25" hidden="1">
      <c r="A146" s="49" t="s">
        <v>139</v>
      </c>
      <c r="B146" s="81"/>
      <c r="C146" s="119"/>
      <c r="D146" s="63"/>
      <c r="E146" s="32">
        <v>200</v>
      </c>
      <c r="F146" s="62" t="s">
        <v>138</v>
      </c>
      <c r="G146" s="145">
        <f t="shared" si="2"/>
        <v>0</v>
      </c>
    </row>
    <row r="147" spans="1:7" s="2" customFormat="1" ht="14.25" hidden="1">
      <c r="A147" s="49" t="s">
        <v>140</v>
      </c>
      <c r="B147" s="81"/>
      <c r="C147" s="119"/>
      <c r="D147" s="63"/>
      <c r="E147" s="32">
        <v>100</v>
      </c>
      <c r="F147" s="62" t="s">
        <v>138</v>
      </c>
      <c r="G147" s="145">
        <f t="shared" si="2"/>
        <v>0</v>
      </c>
    </row>
    <row r="148" spans="1:7" s="2" customFormat="1" ht="14.25" hidden="1">
      <c r="A148" s="48" t="s">
        <v>141</v>
      </c>
      <c r="B148" s="81"/>
      <c r="C148" s="119"/>
      <c r="D148" s="63"/>
      <c r="E148" s="32">
        <v>50</v>
      </c>
      <c r="F148" s="62" t="s">
        <v>138</v>
      </c>
      <c r="G148" s="145">
        <f t="shared" si="2"/>
        <v>0</v>
      </c>
    </row>
    <row r="149" spans="1:7" s="2" customFormat="1" ht="14.25" hidden="1">
      <c r="A149" s="49" t="s">
        <v>142</v>
      </c>
      <c r="B149" s="81"/>
      <c r="C149" s="106"/>
      <c r="D149" s="63"/>
      <c r="E149" s="32">
        <v>140</v>
      </c>
      <c r="F149" s="62" t="s">
        <v>138</v>
      </c>
      <c r="G149" s="145">
        <f t="shared" si="2"/>
        <v>0</v>
      </c>
    </row>
    <row r="150" spans="1:7" s="2" customFormat="1" ht="14.25" hidden="1">
      <c r="A150" s="49" t="s">
        <v>143</v>
      </c>
      <c r="B150" s="81"/>
      <c r="C150" s="106"/>
      <c r="D150" s="63"/>
      <c r="E150" s="32">
        <v>80</v>
      </c>
      <c r="F150" s="62" t="s">
        <v>138</v>
      </c>
      <c r="G150" s="145">
        <f t="shared" si="2"/>
        <v>0</v>
      </c>
    </row>
    <row r="151" spans="1:7" s="2" customFormat="1" ht="14.25" hidden="1">
      <c r="A151" s="49" t="s">
        <v>144</v>
      </c>
      <c r="B151" s="81"/>
      <c r="C151" s="106"/>
      <c r="D151" s="63"/>
      <c r="E151" s="32">
        <v>60</v>
      </c>
      <c r="F151" s="62" t="s">
        <v>138</v>
      </c>
      <c r="G151" s="145">
        <f t="shared" si="2"/>
        <v>0</v>
      </c>
    </row>
    <row r="152" spans="1:7" s="2" customFormat="1" ht="14.25" hidden="1">
      <c r="A152" s="48" t="s">
        <v>145</v>
      </c>
      <c r="B152" s="81"/>
      <c r="C152" s="106"/>
      <c r="D152" s="63"/>
      <c r="E152" s="32">
        <v>10</v>
      </c>
      <c r="F152" s="62" t="s">
        <v>138</v>
      </c>
      <c r="G152" s="145">
        <f t="shared" si="2"/>
        <v>0</v>
      </c>
    </row>
    <row r="153" spans="1:7" s="2" customFormat="1" ht="24.75" customHeight="1" hidden="1">
      <c r="A153" s="229" t="s">
        <v>146</v>
      </c>
      <c r="B153" s="93"/>
      <c r="C153" s="106"/>
      <c r="D153" s="160"/>
      <c r="E153" s="34"/>
      <c r="F153" s="62"/>
      <c r="G153" s="141"/>
    </row>
    <row r="154" spans="1:7" s="2" customFormat="1" ht="14.25" hidden="1">
      <c r="A154" s="48" t="s">
        <v>147</v>
      </c>
      <c r="B154" s="81"/>
      <c r="C154" s="106"/>
      <c r="D154" s="63"/>
      <c r="E154" s="32">
        <v>300</v>
      </c>
      <c r="F154" s="62" t="s">
        <v>138</v>
      </c>
      <c r="G154" s="145">
        <f>(D154*E154)</f>
        <v>0</v>
      </c>
    </row>
    <row r="155" spans="1:7" s="2" customFormat="1" ht="14.25" hidden="1">
      <c r="A155" s="48" t="s">
        <v>148</v>
      </c>
      <c r="B155" s="81"/>
      <c r="C155" s="106"/>
      <c r="D155" s="63"/>
      <c r="E155" s="32">
        <v>200</v>
      </c>
      <c r="F155" s="62" t="s">
        <v>138</v>
      </c>
      <c r="G155" s="145">
        <f>(D155*E155)</f>
        <v>0</v>
      </c>
    </row>
    <row r="156" spans="1:7" s="2" customFormat="1" ht="15" hidden="1" thickBot="1">
      <c r="A156" s="48" t="s">
        <v>145</v>
      </c>
      <c r="B156" s="81"/>
      <c r="C156" s="106"/>
      <c r="D156" s="63"/>
      <c r="E156" s="32">
        <v>60</v>
      </c>
      <c r="F156" s="62" t="s">
        <v>138</v>
      </c>
      <c r="G156" s="145">
        <f>(D156*E156)</f>
        <v>0</v>
      </c>
    </row>
    <row r="157" spans="1:7" s="2" customFormat="1" ht="15.75" hidden="1" thickBot="1">
      <c r="A157" s="69"/>
      <c r="B157" s="70"/>
      <c r="C157" s="113"/>
      <c r="D157" s="85"/>
      <c r="E157" s="74" t="s">
        <v>87</v>
      </c>
      <c r="F157" s="75"/>
      <c r="G157" s="209">
        <f>SUM(G145:G156)</f>
        <v>0</v>
      </c>
    </row>
    <row r="158" spans="1:7" s="2" customFormat="1" ht="7.5" customHeight="1" hidden="1" thickTop="1">
      <c r="A158" s="56"/>
      <c r="B158" s="87"/>
      <c r="C158" s="127"/>
      <c r="D158" s="10"/>
      <c r="E158" s="19"/>
      <c r="F158" s="19"/>
      <c r="G158" s="137"/>
    </row>
    <row r="159" spans="1:7" s="2" customFormat="1" ht="15" hidden="1">
      <c r="A159" s="225" t="s">
        <v>149</v>
      </c>
      <c r="B159" s="92"/>
      <c r="C159" s="119"/>
      <c r="D159" s="29"/>
      <c r="E159" s="81"/>
      <c r="F159" s="19"/>
      <c r="G159" s="140"/>
    </row>
    <row r="160" spans="1:7" s="2" customFormat="1" ht="14.25" hidden="1">
      <c r="A160" s="48" t="s">
        <v>150</v>
      </c>
      <c r="B160" s="81"/>
      <c r="C160" s="106"/>
      <c r="D160" s="16"/>
      <c r="E160" s="107">
        <v>1500</v>
      </c>
      <c r="F160" s="62" t="s">
        <v>77</v>
      </c>
      <c r="G160" s="145">
        <f>(D160*E160)</f>
        <v>0</v>
      </c>
    </row>
    <row r="161" spans="1:7" s="2" customFormat="1" ht="14.25" hidden="1">
      <c r="A161" s="48" t="s">
        <v>151</v>
      </c>
      <c r="B161" s="81"/>
      <c r="C161" s="106"/>
      <c r="D161" s="16"/>
      <c r="E161" s="107">
        <v>1260</v>
      </c>
      <c r="F161" s="62" t="s">
        <v>77</v>
      </c>
      <c r="G161" s="145">
        <f>(D161*E161)</f>
        <v>0</v>
      </c>
    </row>
    <row r="162" spans="1:7" s="2" customFormat="1" ht="14.25" hidden="1">
      <c r="A162" s="48" t="s">
        <v>152</v>
      </c>
      <c r="B162" s="81"/>
      <c r="C162" s="106"/>
      <c r="D162" s="16"/>
      <c r="E162" s="107">
        <v>2000</v>
      </c>
      <c r="F162" s="62" t="s">
        <v>77</v>
      </c>
      <c r="G162" s="145">
        <f>(D162*E162)</f>
        <v>0</v>
      </c>
    </row>
    <row r="163" spans="1:7" s="2" customFormat="1" ht="15" hidden="1" thickBot="1">
      <c r="A163" s="48" t="s">
        <v>153</v>
      </c>
      <c r="B163" s="81"/>
      <c r="C163" s="106"/>
      <c r="D163" s="16"/>
      <c r="E163" s="107">
        <v>0</v>
      </c>
      <c r="F163" s="62" t="s">
        <v>77</v>
      </c>
      <c r="G163" s="145">
        <f>(D163*E163)</f>
        <v>0</v>
      </c>
    </row>
    <row r="164" spans="1:7" s="2" customFormat="1" ht="15.75" hidden="1" thickBot="1">
      <c r="A164" s="69"/>
      <c r="B164" s="70"/>
      <c r="C164" s="120"/>
      <c r="D164" s="75"/>
      <c r="E164" s="74" t="s">
        <v>87</v>
      </c>
      <c r="F164" s="75"/>
      <c r="G164" s="209">
        <f>SUM(G160:G163)</f>
        <v>0</v>
      </c>
    </row>
    <row r="165" spans="1:7" s="2" customFormat="1" ht="9.75" customHeight="1" hidden="1" thickBot="1" thickTop="1">
      <c r="A165" s="56"/>
      <c r="B165" s="87"/>
      <c r="C165" s="103"/>
      <c r="D165" s="19"/>
      <c r="E165" s="19"/>
      <c r="F165" s="19"/>
      <c r="G165" s="137"/>
    </row>
    <row r="166" spans="1:7" s="2" customFormat="1" ht="19.5" customHeight="1" hidden="1" thickBot="1">
      <c r="A166" s="230" t="s">
        <v>164</v>
      </c>
      <c r="B166" s="231"/>
      <c r="C166" s="232"/>
      <c r="D166" s="233"/>
      <c r="E166" s="233"/>
      <c r="F166" s="233"/>
      <c r="G166" s="209" t="e">
        <f>IF(#REF!&gt;#REF!,#REF!+G157+G164,IF(#REF!=#REF!,G120+G157+G164,IF(#REF!&lt;#REF!,G120+G157+G164)))</f>
        <v>#REF!</v>
      </c>
    </row>
    <row r="167" spans="1:7" s="2" customFormat="1" ht="14.25">
      <c r="A167" s="19"/>
      <c r="B167" s="19"/>
      <c r="C167" s="103"/>
      <c r="D167" s="19"/>
      <c r="E167" s="19"/>
      <c r="F167" s="19"/>
      <c r="G167" s="149"/>
    </row>
    <row r="168" spans="1:7" s="2" customFormat="1" ht="14.25">
      <c r="A168" s="19"/>
      <c r="B168" s="19"/>
      <c r="C168" s="103"/>
      <c r="D168" s="19"/>
      <c r="E168" s="19"/>
      <c r="F168" s="19"/>
      <c r="G168" s="149"/>
    </row>
    <row r="169" spans="1:7" s="2" customFormat="1" ht="14.25">
      <c r="A169" s="19"/>
      <c r="B169" s="19"/>
      <c r="C169" s="103"/>
      <c r="D169" s="19"/>
      <c r="E169" s="19"/>
      <c r="F169" s="19"/>
      <c r="G169" s="149"/>
    </row>
    <row r="170" spans="1:7" s="2" customFormat="1" ht="14.25" hidden="1">
      <c r="A170" s="19"/>
      <c r="B170" s="19"/>
      <c r="C170" s="128"/>
      <c r="D170" s="7"/>
      <c r="E170" s="7"/>
      <c r="F170" s="7"/>
      <c r="G170" s="150"/>
    </row>
    <row r="171" spans="1:7" s="2" customFormat="1" ht="14.25" hidden="1">
      <c r="A171" s="7"/>
      <c r="B171" s="7"/>
      <c r="C171" s="128"/>
      <c r="D171" s="7"/>
      <c r="E171" s="7"/>
      <c r="F171" s="7"/>
      <c r="G171" s="150"/>
    </row>
    <row r="172" spans="1:7" s="2" customFormat="1" ht="14.25" hidden="1">
      <c r="A172" s="7"/>
      <c r="B172" s="7"/>
      <c r="C172" s="128"/>
      <c r="D172" s="7"/>
      <c r="E172" s="7"/>
      <c r="F172" s="7"/>
      <c r="G172" s="150"/>
    </row>
    <row r="173" spans="1:7" s="2" customFormat="1" ht="14.25" hidden="1">
      <c r="A173" s="7"/>
      <c r="B173" s="7"/>
      <c r="C173" s="128"/>
      <c r="D173" s="7"/>
      <c r="E173" s="7"/>
      <c r="F173" s="7"/>
      <c r="G173" s="150"/>
    </row>
    <row r="174" spans="1:7" s="2" customFormat="1" ht="14.25" hidden="1">
      <c r="A174" s="7"/>
      <c r="B174" s="7"/>
      <c r="C174" s="128"/>
      <c r="D174" s="7"/>
      <c r="E174" s="7"/>
      <c r="F174" s="7"/>
      <c r="G174" s="150"/>
    </row>
    <row r="175" spans="1:7" s="2" customFormat="1" ht="14.25" hidden="1">
      <c r="A175" s="7"/>
      <c r="B175" s="7"/>
      <c r="C175" s="128"/>
      <c r="D175" s="7"/>
      <c r="E175" s="7"/>
      <c r="F175" s="7"/>
      <c r="G175" s="150"/>
    </row>
    <row r="176" spans="1:7" s="2" customFormat="1" ht="14.25" hidden="1">
      <c r="A176" s="7"/>
      <c r="B176" s="7"/>
      <c r="C176" s="128"/>
      <c r="D176" s="7"/>
      <c r="E176" s="7"/>
      <c r="F176" s="7"/>
      <c r="G176" s="150"/>
    </row>
    <row r="177" spans="1:7" s="2" customFormat="1" ht="14.25" hidden="1">
      <c r="A177" s="7"/>
      <c r="B177" s="7"/>
      <c r="C177" s="128"/>
      <c r="D177" s="7"/>
      <c r="E177" s="7"/>
      <c r="F177" s="7"/>
      <c r="G177" s="150"/>
    </row>
    <row r="178" spans="1:7" s="2" customFormat="1" ht="14.25" hidden="1">
      <c r="A178" s="7"/>
      <c r="B178" s="7"/>
      <c r="C178" s="128"/>
      <c r="D178" s="7"/>
      <c r="E178" s="7"/>
      <c r="F178" s="7"/>
      <c r="G178" s="150"/>
    </row>
    <row r="179" spans="1:7" s="64" customFormat="1" ht="24.75" customHeight="1" hidden="1">
      <c r="A179" s="94" t="s">
        <v>154</v>
      </c>
      <c r="B179" s="94"/>
      <c r="C179" s="129"/>
      <c r="D179" s="94"/>
      <c r="E179" s="94"/>
      <c r="F179" s="94"/>
      <c r="G179" s="151"/>
    </row>
    <row r="180" spans="1:7" s="2" customFormat="1" ht="14.25" hidden="1">
      <c r="A180" s="7"/>
      <c r="B180" s="7"/>
      <c r="C180" s="128"/>
      <c r="D180" s="7"/>
      <c r="E180" s="7"/>
      <c r="F180" s="7"/>
      <c r="G180" s="150"/>
    </row>
    <row r="181" spans="1:7" s="2" customFormat="1" ht="15" hidden="1">
      <c r="A181" s="68" t="s">
        <v>155</v>
      </c>
      <c r="B181" s="68"/>
      <c r="C181" s="128"/>
      <c r="D181" s="7"/>
      <c r="E181" s="7"/>
      <c r="F181" s="7"/>
      <c r="G181" s="150"/>
    </row>
    <row r="182" spans="1:7" s="2" customFormat="1" ht="14.25" hidden="1">
      <c r="A182" s="7"/>
      <c r="B182" s="7"/>
      <c r="C182" s="128"/>
      <c r="D182" s="7"/>
      <c r="E182" s="7"/>
      <c r="F182" s="7"/>
      <c r="G182" s="150"/>
    </row>
    <row r="183" spans="1:7" s="2" customFormat="1" ht="14.25" hidden="1">
      <c r="A183" s="7" t="s">
        <v>156</v>
      </c>
      <c r="B183" s="7"/>
      <c r="C183" s="128"/>
      <c r="D183" s="7"/>
      <c r="E183" s="7"/>
      <c r="F183" s="148"/>
      <c r="G183" s="150"/>
    </row>
    <row r="184" spans="1:7" s="2" customFormat="1" ht="14.25" hidden="1">
      <c r="A184" s="7"/>
      <c r="B184" s="7"/>
      <c r="C184" s="128"/>
      <c r="D184" s="7"/>
      <c r="E184" s="7"/>
      <c r="F184" s="7"/>
      <c r="G184" s="150"/>
    </row>
    <row r="185" spans="1:7" s="2" customFormat="1" ht="14.25" hidden="1">
      <c r="A185" s="7" t="s">
        <v>169</v>
      </c>
      <c r="B185" s="7"/>
      <c r="C185" s="128"/>
      <c r="D185" s="7"/>
      <c r="E185" s="148">
        <f>F183</f>
        <v>0</v>
      </c>
      <c r="F185" s="107">
        <v>110000</v>
      </c>
      <c r="G185" s="148">
        <f>IF(F183&lt;80000,0,IF(F183=80000,0,IF(F183&gt;80000,(E185-F185)*0.1)))</f>
        <v>0</v>
      </c>
    </row>
    <row r="186" spans="1:7" s="2" customFormat="1" ht="14.25" hidden="1">
      <c r="A186" s="7"/>
      <c r="B186" s="7"/>
      <c r="C186" s="128"/>
      <c r="D186" s="7"/>
      <c r="E186" s="7"/>
      <c r="F186" s="7"/>
      <c r="G186" s="150"/>
    </row>
    <row r="187" spans="1:7" s="2" customFormat="1" ht="14.25" hidden="1">
      <c r="A187" s="7" t="s">
        <v>167</v>
      </c>
      <c r="B187" s="7"/>
      <c r="C187" s="128"/>
      <c r="D187" s="7"/>
      <c r="E187" s="148">
        <f>IF(F183&lt;124444,0,IF(F183=124444,0,IF(F183&gt;124444,F183)))</f>
        <v>0</v>
      </c>
      <c r="F187" s="107">
        <v>150000</v>
      </c>
      <c r="G187" s="148">
        <f>IF(F183&lt;124444,0,IF(F183=124444,0,IF(F183&gt;124444,(E187-F187))))</f>
        <v>0</v>
      </c>
    </row>
    <row r="188" spans="1:7" s="2" customFormat="1" ht="15" hidden="1" thickBot="1">
      <c r="A188" s="7"/>
      <c r="B188" s="7"/>
      <c r="C188" s="128"/>
      <c r="D188" s="7"/>
      <c r="E188" s="7"/>
      <c r="F188" s="7"/>
      <c r="G188" s="150"/>
    </row>
    <row r="189" spans="1:7" s="2" customFormat="1" ht="15.75" hidden="1" thickBot="1">
      <c r="A189" s="68" t="s">
        <v>157</v>
      </c>
      <c r="B189" s="68"/>
      <c r="C189" s="128"/>
      <c r="D189" s="7"/>
      <c r="E189" s="7"/>
      <c r="F189" s="7"/>
      <c r="G189" s="152">
        <f>IF(F183&lt;124444,G185,IF(F183=124444,G185,IF(F183&gt;124444,G187)))</f>
        <v>0</v>
      </c>
    </row>
    <row r="190" spans="1:7" s="2" customFormat="1" ht="14.25" hidden="1">
      <c r="A190" s="7"/>
      <c r="B190" s="7"/>
      <c r="C190" s="128"/>
      <c r="D190" s="7"/>
      <c r="E190" s="7"/>
      <c r="F190" s="7"/>
      <c r="G190" s="150"/>
    </row>
    <row r="191" spans="1:7" s="2" customFormat="1" ht="15" hidden="1">
      <c r="A191" s="68" t="s">
        <v>158</v>
      </c>
      <c r="B191" s="68"/>
      <c r="C191" s="128"/>
      <c r="D191" s="7"/>
      <c r="E191" s="7"/>
      <c r="F191" s="7"/>
      <c r="G191" s="150"/>
    </row>
    <row r="192" spans="1:7" s="2" customFormat="1" ht="14.25" hidden="1">
      <c r="A192" s="7"/>
      <c r="B192" s="7"/>
      <c r="C192" s="128"/>
      <c r="D192" s="7"/>
      <c r="E192" s="7"/>
      <c r="F192" s="7"/>
      <c r="G192" s="150"/>
    </row>
    <row r="193" spans="1:7" s="2" customFormat="1" ht="14.25" hidden="1">
      <c r="A193" s="7" t="s">
        <v>159</v>
      </c>
      <c r="B193" s="7"/>
      <c r="C193" s="128"/>
      <c r="D193" s="7"/>
      <c r="E193" s="107"/>
      <c r="F193" s="7"/>
      <c r="G193" s="150"/>
    </row>
    <row r="194" spans="1:7" s="2" customFormat="1" ht="14.25" hidden="1">
      <c r="A194" s="7"/>
      <c r="B194" s="7"/>
      <c r="C194" s="128"/>
      <c r="D194" s="7"/>
      <c r="E194" s="7"/>
      <c r="F194" s="7"/>
      <c r="G194" s="150"/>
    </row>
    <row r="195" spans="1:7" s="2" customFormat="1" ht="14.25" hidden="1">
      <c r="A195" s="7" t="s">
        <v>160</v>
      </c>
      <c r="B195" s="7"/>
      <c r="C195" s="16">
        <f>G141</f>
        <v>0</v>
      </c>
      <c r="D195" s="107">
        <v>200000</v>
      </c>
      <c r="E195" s="107">
        <f>C195*D195</f>
        <v>0</v>
      </c>
      <c r="F195" s="7"/>
      <c r="G195" s="150"/>
    </row>
    <row r="196" spans="1:7" s="2" customFormat="1" ht="14.25" hidden="1">
      <c r="A196" s="7"/>
      <c r="B196" s="7"/>
      <c r="C196" s="128"/>
      <c r="D196" s="7"/>
      <c r="E196" s="7"/>
      <c r="F196" s="7"/>
      <c r="G196" s="150"/>
    </row>
    <row r="197" spans="1:7" s="2" customFormat="1" ht="14.25" hidden="1">
      <c r="A197" s="7" t="s">
        <v>161</v>
      </c>
      <c r="B197" s="7"/>
      <c r="C197" s="128"/>
      <c r="D197" s="7"/>
      <c r="E197" s="107">
        <f>E193-E195</f>
        <v>0</v>
      </c>
      <c r="F197" s="7"/>
      <c r="G197" s="150"/>
    </row>
    <row r="198" spans="1:7" s="2" customFormat="1" ht="14.25" hidden="1">
      <c r="A198" s="7" t="s">
        <v>168</v>
      </c>
      <c r="B198" s="7"/>
      <c r="C198" s="128"/>
      <c r="D198" s="107">
        <v>200000</v>
      </c>
      <c r="E198" s="107">
        <f>E197-D198</f>
        <v>-200000</v>
      </c>
      <c r="F198" s="7"/>
      <c r="G198" s="150"/>
    </row>
    <row r="199" spans="1:7" s="2" customFormat="1" ht="15" hidden="1" thickBot="1">
      <c r="A199" s="7" t="s">
        <v>162</v>
      </c>
      <c r="B199" s="7"/>
      <c r="C199" s="128"/>
      <c r="D199" s="7"/>
      <c r="E199" s="7"/>
      <c r="F199" s="7"/>
      <c r="G199" s="150"/>
    </row>
    <row r="200" spans="1:7" s="2" customFormat="1" ht="15.75" hidden="1" thickBot="1">
      <c r="A200" s="7"/>
      <c r="B200" s="7"/>
      <c r="C200" s="128"/>
      <c r="D200" s="7"/>
      <c r="E200" s="107">
        <f>IF(E198&lt;800000,0,IF(E198=800000,E198,IF(E198&gt;800000,E198)))</f>
        <v>0</v>
      </c>
      <c r="F200" s="107">
        <v>800000</v>
      </c>
      <c r="G200" s="162">
        <f>IF(E197&lt;800000,0,IF(E197=800000,0,IF(E197&gt;800000,(E200-F200)*0.1)))</f>
        <v>0</v>
      </c>
    </row>
    <row r="201" spans="1:7" s="2" customFormat="1" ht="14.25" hidden="1">
      <c r="A201" s="7"/>
      <c r="B201" s="7"/>
      <c r="C201" s="128"/>
      <c r="D201" s="7"/>
      <c r="E201" s="7"/>
      <c r="F201" s="7"/>
      <c r="G201" s="150"/>
    </row>
    <row r="202" spans="1:7" s="2" customFormat="1" ht="14.25" hidden="1">
      <c r="A202" s="7"/>
      <c r="B202" s="7"/>
      <c r="C202" s="128"/>
      <c r="D202" s="7"/>
      <c r="E202" s="7"/>
      <c r="F202" s="7"/>
      <c r="G202" s="150"/>
    </row>
    <row r="203" spans="1:7" s="2" customFormat="1" ht="14.25" hidden="1">
      <c r="A203" s="7"/>
      <c r="B203" s="7"/>
      <c r="C203" s="128"/>
      <c r="D203" s="7"/>
      <c r="E203" s="7"/>
      <c r="F203" s="7"/>
      <c r="G203" s="150"/>
    </row>
    <row r="204" spans="3:7" s="2" customFormat="1" ht="14.25" hidden="1">
      <c r="C204" s="130"/>
      <c r="G204" s="153"/>
    </row>
    <row r="205" spans="3:7" s="2" customFormat="1" ht="14.25" hidden="1">
      <c r="C205" s="130"/>
      <c r="G205" s="153"/>
    </row>
    <row r="206" spans="3:7" s="2" customFormat="1" ht="14.25" hidden="1">
      <c r="C206" s="130"/>
      <c r="G206" s="153"/>
    </row>
    <row r="207" spans="3:7" s="2" customFormat="1" ht="14.25" hidden="1">
      <c r="C207" s="130"/>
      <c r="G207" s="153"/>
    </row>
    <row r="208" spans="3:7" s="2" customFormat="1" ht="14.25" hidden="1">
      <c r="C208" s="130"/>
      <c r="G208" s="153"/>
    </row>
    <row r="209" spans="3:7" s="2" customFormat="1" ht="14.25" hidden="1">
      <c r="C209" s="130"/>
      <c r="G209" s="153"/>
    </row>
    <row r="210" spans="3:7" s="2" customFormat="1" ht="14.25" hidden="1">
      <c r="C210" s="130"/>
      <c r="G210" s="153"/>
    </row>
    <row r="211" spans="3:7" s="2" customFormat="1" ht="14.25" hidden="1">
      <c r="C211" s="130"/>
      <c r="G211" s="153"/>
    </row>
    <row r="212" spans="3:7" s="2" customFormat="1" ht="14.25" hidden="1">
      <c r="C212" s="130"/>
      <c r="G212" s="153"/>
    </row>
    <row r="213" spans="3:7" s="2" customFormat="1" ht="14.25" hidden="1">
      <c r="C213" s="130"/>
      <c r="G213" s="153"/>
    </row>
    <row r="214" spans="3:7" s="2" customFormat="1" ht="14.25" hidden="1">
      <c r="C214" s="130"/>
      <c r="G214" s="153"/>
    </row>
    <row r="215" spans="3:7" s="2" customFormat="1" ht="14.25" hidden="1">
      <c r="C215" s="130"/>
      <c r="G215" s="153"/>
    </row>
    <row r="216" spans="3:7" s="2" customFormat="1" ht="14.25" hidden="1">
      <c r="C216" s="130"/>
      <c r="G216" s="153"/>
    </row>
    <row r="217" spans="3:7" s="2" customFormat="1" ht="14.25" hidden="1">
      <c r="C217" s="130"/>
      <c r="G217" s="153"/>
    </row>
    <row r="218" spans="3:7" s="2" customFormat="1" ht="14.25" hidden="1">
      <c r="C218" s="130"/>
      <c r="G218" s="153"/>
    </row>
    <row r="219" spans="3:7" s="2" customFormat="1" ht="14.25">
      <c r="C219" s="130"/>
      <c r="G219" s="153"/>
    </row>
    <row r="220" spans="3:7" s="2" customFormat="1" ht="14.25">
      <c r="C220" s="130"/>
      <c r="G220" s="153"/>
    </row>
    <row r="221" spans="3:7" s="2" customFormat="1" ht="14.25">
      <c r="C221" s="130"/>
      <c r="G221" s="153"/>
    </row>
    <row r="222" spans="3:7" s="2" customFormat="1" ht="14.25">
      <c r="C222" s="130"/>
      <c r="G222" s="153"/>
    </row>
    <row r="223" spans="3:7" s="2" customFormat="1" ht="14.25">
      <c r="C223" s="130"/>
      <c r="G223" s="153"/>
    </row>
    <row r="224" spans="3:7" s="2" customFormat="1" ht="14.25">
      <c r="C224" s="130"/>
      <c r="G224" s="153"/>
    </row>
    <row r="225" spans="3:7" s="2" customFormat="1" ht="14.25">
      <c r="C225" s="130"/>
      <c r="G225" s="153"/>
    </row>
    <row r="226" spans="3:7" s="2" customFormat="1" ht="14.25">
      <c r="C226" s="130"/>
      <c r="G226" s="153"/>
    </row>
    <row r="227" spans="3:7" s="2" customFormat="1" ht="14.25">
      <c r="C227" s="130"/>
      <c r="G227" s="153"/>
    </row>
    <row r="228" spans="3:7" s="2" customFormat="1" ht="14.25">
      <c r="C228" s="130"/>
      <c r="G228" s="153"/>
    </row>
    <row r="229" spans="3:7" s="2" customFormat="1" ht="14.25">
      <c r="C229" s="130"/>
      <c r="G229" s="153"/>
    </row>
    <row r="230" spans="3:7" s="2" customFormat="1" ht="14.25">
      <c r="C230" s="130"/>
      <c r="G230" s="153"/>
    </row>
    <row r="231" spans="3:7" s="2" customFormat="1" ht="14.25">
      <c r="C231" s="130"/>
      <c r="G231" s="153"/>
    </row>
    <row r="232" spans="3:7" s="2" customFormat="1" ht="14.25">
      <c r="C232" s="130"/>
      <c r="G232" s="153"/>
    </row>
    <row r="233" spans="3:7" s="2" customFormat="1" ht="14.25">
      <c r="C233" s="130"/>
      <c r="G233" s="153"/>
    </row>
    <row r="234" spans="3:7" s="2" customFormat="1" ht="14.25">
      <c r="C234" s="130"/>
      <c r="G234" s="153"/>
    </row>
    <row r="235" spans="3:7" s="2" customFormat="1" ht="14.25">
      <c r="C235" s="130"/>
      <c r="G235" s="153"/>
    </row>
    <row r="236" spans="3:7" s="2" customFormat="1" ht="14.25">
      <c r="C236" s="130"/>
      <c r="G236" s="153"/>
    </row>
    <row r="237" spans="3:7" s="2" customFormat="1" ht="14.25">
      <c r="C237" s="130"/>
      <c r="G237" s="153"/>
    </row>
    <row r="238" spans="3:7" s="2" customFormat="1" ht="14.25">
      <c r="C238" s="130"/>
      <c r="G238" s="153"/>
    </row>
    <row r="239" spans="3:7" s="2" customFormat="1" ht="14.25">
      <c r="C239" s="130"/>
      <c r="G239" s="153"/>
    </row>
    <row r="240" spans="3:7" s="2" customFormat="1" ht="14.25">
      <c r="C240" s="130"/>
      <c r="G240" s="153"/>
    </row>
    <row r="241" spans="3:7" s="2" customFormat="1" ht="14.25">
      <c r="C241" s="130"/>
      <c r="G241" s="153"/>
    </row>
    <row r="242" spans="3:7" s="2" customFormat="1" ht="14.25">
      <c r="C242" s="130"/>
      <c r="G242" s="153"/>
    </row>
    <row r="243" spans="3:7" s="2" customFormat="1" ht="14.25">
      <c r="C243" s="130"/>
      <c r="G243" s="153"/>
    </row>
    <row r="244" spans="3:7" s="2" customFormat="1" ht="14.25">
      <c r="C244" s="130"/>
      <c r="G244" s="153"/>
    </row>
    <row r="245" spans="3:7" s="2" customFormat="1" ht="14.25">
      <c r="C245" s="130"/>
      <c r="G245" s="153"/>
    </row>
    <row r="246" spans="3:7" s="2" customFormat="1" ht="14.25">
      <c r="C246" s="130"/>
      <c r="G246" s="153"/>
    </row>
    <row r="247" spans="3:7" s="2" customFormat="1" ht="14.25">
      <c r="C247" s="130"/>
      <c r="G247" s="153"/>
    </row>
    <row r="248" spans="3:7" s="2" customFormat="1" ht="14.25">
      <c r="C248" s="130"/>
      <c r="G248" s="153"/>
    </row>
    <row r="249" spans="3:7" s="2" customFormat="1" ht="14.25">
      <c r="C249" s="130"/>
      <c r="G249" s="153"/>
    </row>
    <row r="250" spans="3:7" s="2" customFormat="1" ht="14.25">
      <c r="C250" s="130"/>
      <c r="G250" s="153"/>
    </row>
    <row r="251" spans="3:7" s="2" customFormat="1" ht="14.25">
      <c r="C251" s="130"/>
      <c r="G251" s="153"/>
    </row>
    <row r="252" spans="3:7" s="2" customFormat="1" ht="14.25">
      <c r="C252" s="130"/>
      <c r="G252" s="153"/>
    </row>
    <row r="253" spans="3:7" s="2" customFormat="1" ht="14.25">
      <c r="C253" s="130"/>
      <c r="G253" s="153"/>
    </row>
    <row r="254" spans="3:7" s="2" customFormat="1" ht="14.25">
      <c r="C254" s="130"/>
      <c r="G254" s="153"/>
    </row>
    <row r="255" spans="3:7" s="2" customFormat="1" ht="14.25">
      <c r="C255" s="130"/>
      <c r="G255" s="153"/>
    </row>
    <row r="256" spans="3:7" s="2" customFormat="1" ht="14.25">
      <c r="C256" s="130"/>
      <c r="G256" s="153"/>
    </row>
    <row r="257" spans="3:7" s="2" customFormat="1" ht="14.25">
      <c r="C257" s="130"/>
      <c r="G257" s="153"/>
    </row>
    <row r="258" spans="3:7" s="2" customFormat="1" ht="14.25">
      <c r="C258" s="130"/>
      <c r="G258" s="153"/>
    </row>
    <row r="259" spans="3:7" s="2" customFormat="1" ht="14.25">
      <c r="C259" s="130"/>
      <c r="G259" s="153"/>
    </row>
    <row r="260" spans="3:7" s="2" customFormat="1" ht="14.25">
      <c r="C260" s="130"/>
      <c r="G260" s="153"/>
    </row>
    <row r="261" spans="3:7" s="2" customFormat="1" ht="14.25">
      <c r="C261" s="130"/>
      <c r="G261" s="153"/>
    </row>
    <row r="262" spans="3:7" s="2" customFormat="1" ht="14.25">
      <c r="C262" s="130"/>
      <c r="G262" s="153"/>
    </row>
    <row r="263" spans="3:7" s="2" customFormat="1" ht="14.25">
      <c r="C263" s="130"/>
      <c r="G263" s="153"/>
    </row>
    <row r="264" spans="3:7" s="2" customFormat="1" ht="14.25">
      <c r="C264" s="130"/>
      <c r="G264" s="153"/>
    </row>
    <row r="265" spans="3:7" s="2" customFormat="1" ht="14.25">
      <c r="C265" s="130"/>
      <c r="G265" s="153"/>
    </row>
    <row r="266" spans="3:7" s="2" customFormat="1" ht="14.25">
      <c r="C266" s="130"/>
      <c r="G266" s="153"/>
    </row>
    <row r="267" spans="3:7" s="2" customFormat="1" ht="14.25">
      <c r="C267" s="130"/>
      <c r="G267" s="153"/>
    </row>
    <row r="268" spans="3:7" s="2" customFormat="1" ht="14.25">
      <c r="C268" s="130"/>
      <c r="G268" s="153"/>
    </row>
    <row r="269" spans="3:7" s="2" customFormat="1" ht="14.25">
      <c r="C269" s="130"/>
      <c r="G269" s="153"/>
    </row>
    <row r="270" spans="3:7" s="2" customFormat="1" ht="14.25">
      <c r="C270" s="130"/>
      <c r="G270" s="153"/>
    </row>
    <row r="271" spans="3:7" s="2" customFormat="1" ht="14.25">
      <c r="C271" s="130"/>
      <c r="G271" s="153"/>
    </row>
    <row r="272" spans="3:7" s="2" customFormat="1" ht="14.25">
      <c r="C272" s="130"/>
      <c r="G272" s="153"/>
    </row>
    <row r="273" spans="3:7" s="2" customFormat="1" ht="14.25">
      <c r="C273" s="130"/>
      <c r="G273" s="153"/>
    </row>
    <row r="274" spans="3:7" s="2" customFormat="1" ht="14.25">
      <c r="C274" s="130"/>
      <c r="G274" s="153"/>
    </row>
    <row r="275" spans="3:7" s="2" customFormat="1" ht="14.25">
      <c r="C275" s="130"/>
      <c r="G275" s="153"/>
    </row>
    <row r="276" spans="3:7" s="2" customFormat="1" ht="14.25">
      <c r="C276" s="130"/>
      <c r="G276" s="153"/>
    </row>
    <row r="277" spans="3:7" s="2" customFormat="1" ht="14.25">
      <c r="C277" s="130"/>
      <c r="G277" s="153"/>
    </row>
    <row r="278" spans="3:7" s="2" customFormat="1" ht="14.25">
      <c r="C278" s="130"/>
      <c r="G278" s="153"/>
    </row>
    <row r="279" spans="3:7" s="2" customFormat="1" ht="14.25">
      <c r="C279" s="130"/>
      <c r="G279" s="153"/>
    </row>
    <row r="280" spans="3:7" s="2" customFormat="1" ht="14.25">
      <c r="C280" s="130"/>
      <c r="G280" s="153"/>
    </row>
    <row r="281" spans="3:7" s="2" customFormat="1" ht="14.25">
      <c r="C281" s="130"/>
      <c r="G281" s="153"/>
    </row>
    <row r="282" spans="3:7" s="2" customFormat="1" ht="14.25">
      <c r="C282" s="130"/>
      <c r="G282" s="153"/>
    </row>
    <row r="283" spans="3:7" s="2" customFormat="1" ht="14.25">
      <c r="C283" s="130"/>
      <c r="G283" s="153"/>
    </row>
    <row r="284" spans="3:7" s="2" customFormat="1" ht="14.25">
      <c r="C284" s="130"/>
      <c r="G284" s="153"/>
    </row>
    <row r="285" spans="3:7" s="2" customFormat="1" ht="14.25">
      <c r="C285" s="130"/>
      <c r="G285" s="153"/>
    </row>
    <row r="286" spans="3:7" s="2" customFormat="1" ht="14.25">
      <c r="C286" s="130"/>
      <c r="G286" s="153"/>
    </row>
    <row r="287" spans="3:7" s="2" customFormat="1" ht="14.25">
      <c r="C287" s="130"/>
      <c r="G287" s="153"/>
    </row>
    <row r="288" spans="3:7" s="2" customFormat="1" ht="14.25">
      <c r="C288" s="130"/>
      <c r="G288" s="153"/>
    </row>
    <row r="289" spans="3:7" s="2" customFormat="1" ht="14.25">
      <c r="C289" s="130"/>
      <c r="G289" s="153"/>
    </row>
    <row r="290" spans="3:7" s="2" customFormat="1" ht="14.25">
      <c r="C290" s="130"/>
      <c r="G290" s="153"/>
    </row>
    <row r="291" spans="3:7" s="2" customFormat="1" ht="14.25">
      <c r="C291" s="130"/>
      <c r="G291" s="153"/>
    </row>
    <row r="292" spans="3:7" s="2" customFormat="1" ht="14.25">
      <c r="C292" s="130"/>
      <c r="G292" s="153"/>
    </row>
    <row r="293" spans="3:7" s="2" customFormat="1" ht="14.25">
      <c r="C293" s="130"/>
      <c r="G293" s="153"/>
    </row>
    <row r="294" spans="3:7" s="2" customFormat="1" ht="14.25">
      <c r="C294" s="130"/>
      <c r="G294" s="153"/>
    </row>
    <row r="295" spans="3:7" s="2" customFormat="1" ht="14.25">
      <c r="C295" s="130"/>
      <c r="G295" s="153"/>
    </row>
    <row r="296" spans="3:7" s="2" customFormat="1" ht="14.25">
      <c r="C296" s="130"/>
      <c r="G296" s="153"/>
    </row>
    <row r="297" spans="3:7" s="2" customFormat="1" ht="14.25">
      <c r="C297" s="130"/>
      <c r="G297" s="153"/>
    </row>
    <row r="298" spans="3:7" s="2" customFormat="1" ht="14.25">
      <c r="C298" s="130"/>
      <c r="G298" s="153"/>
    </row>
  </sheetData>
  <printOptions/>
  <pageMargins left="0.3937007874015748" right="0.3937007874015748" top="0.1968503937007874" bottom="0.1968503937007874" header="0.11811023622047245" footer="0.11811023622047245"/>
  <pageSetup horizontalDpi="300" verticalDpi="300" orientation="portrait" paperSize="9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per il calcolo dei contributi in base alla PA 2002</dc:title>
  <dc:subject/>
  <dc:creator>Garzoli Daniele</dc:creator>
  <cp:keywords/>
  <dc:description/>
  <cp:lastModifiedBy>Garzoli Daniele / Fsag011</cp:lastModifiedBy>
  <cp:lastPrinted>2004-09-16T06:50:46Z</cp:lastPrinted>
  <dcterms:created xsi:type="dcterms:W3CDTF">2002-12-09T16:33:34Z</dcterms:created>
  <dcterms:modified xsi:type="dcterms:W3CDTF">2010-10-11T12:37:59Z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2064</vt:i4>
  </property>
</Properties>
</file>