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585" windowWidth="14310" windowHeight="11655" activeTab="0"/>
  </bookViews>
  <sheets>
    <sheet name="tab7" sheetId="1" r:id="rId1"/>
    <sheet name="tab8" sheetId="2" r:id="rId2"/>
    <sheet name="tab8a" sheetId="3" r:id="rId3"/>
    <sheet name="tab8b" sheetId="4" r:id="rId4"/>
    <sheet name="tab9" sheetId="5" r:id="rId5"/>
    <sheet name="tab10" sheetId="6" r:id="rId6"/>
    <sheet name="tab11" sheetId="7" r:id="rId7"/>
    <sheet name="tab12" sheetId="8" r:id="rId8"/>
    <sheet name="tab13" sheetId="9" r:id="rId9"/>
  </sheets>
  <definedNames>
    <definedName name="_xlnm.Print_Area" localSheetId="5">'tab10'!$A$1:$J$119</definedName>
    <definedName name="_xlnm.Print_Area" localSheetId="6">'tab11'!$A$1:$H$121</definedName>
    <definedName name="_xlnm.Print_Area" localSheetId="7">'tab12'!$A$1:$H$89</definedName>
    <definedName name="_xlnm.Print_Area" localSheetId="8">'tab13'!$A$1:$H$118</definedName>
    <definedName name="_xlnm.Print_Area" localSheetId="2">'tab8a'!$A$1:$K$119</definedName>
    <definedName name="_xlnm.Print_Area" localSheetId="3">'tab8b'!$A$1:$L$119</definedName>
    <definedName name="_xlnm.Print_Area" localSheetId="4">'tab9'!$A$1:$I$118</definedName>
    <definedName name="_xlnm.Print_Titles" localSheetId="5">'tab10'!$1:$3</definedName>
    <definedName name="_xlnm.Print_Titles" localSheetId="6">'tab11'!$1:$2</definedName>
    <definedName name="_xlnm.Print_Titles" localSheetId="7">'tab12'!$1:$3</definedName>
    <definedName name="_xlnm.Print_Titles" localSheetId="8">'tab13'!$1:$2</definedName>
    <definedName name="_xlnm.Print_Titles" localSheetId="0">'tab7'!$1:$2</definedName>
    <definedName name="_xlnm.Print_Titles" localSheetId="1">'tab8'!$1:$2</definedName>
    <definedName name="_xlnm.Print_Titles" localSheetId="2">'tab8a'!$1:$2</definedName>
    <definedName name="_xlnm.Print_Titles" localSheetId="3">'tab8b'!$1:$2</definedName>
    <definedName name="_xlnm.Print_Titles" localSheetId="4">'tab9'!$1:$3</definedName>
  </definedNames>
  <calcPr fullCalcOnLoad="1"/>
</workbook>
</file>

<file path=xl/sharedStrings.xml><?xml version="1.0" encoding="utf-8"?>
<sst xmlns="http://schemas.openxmlformats.org/spreadsheetml/2006/main" count="1156" uniqueCount="321">
  <si>
    <t>Beni patrimoniali</t>
  </si>
  <si>
    <t>Totale attivi</t>
  </si>
  <si>
    <t>Totale passivi</t>
  </si>
  <si>
    <t>TOTALE</t>
  </si>
  <si>
    <t>Conto degli investimenti</t>
  </si>
  <si>
    <t>Attivo</t>
  </si>
  <si>
    <t>Passivo</t>
  </si>
  <si>
    <t>Chiasso</t>
  </si>
  <si>
    <t>Lugano</t>
  </si>
  <si>
    <t>Onsernone</t>
  </si>
  <si>
    <t>Airolo</t>
  </si>
  <si>
    <t>Aranno</t>
  </si>
  <si>
    <t>Ascona</t>
  </si>
  <si>
    <t>Bedigliora</t>
  </si>
  <si>
    <t>Bodio</t>
  </si>
  <si>
    <t>Brione Sopra Minusio</t>
  </si>
  <si>
    <t>Canobbio</t>
  </si>
  <si>
    <t>Grancia</t>
  </si>
  <si>
    <t>Locarno</t>
  </si>
  <si>
    <t>Maroggia</t>
  </si>
  <si>
    <t>Massagno</t>
  </si>
  <si>
    <t>Minusio</t>
  </si>
  <si>
    <t>Muralto</t>
  </si>
  <si>
    <t>Neggio</t>
  </si>
  <si>
    <t>Novazzano</t>
  </si>
  <si>
    <t>Ronco Sopra Ascona</t>
  </si>
  <si>
    <t>Savosa</t>
  </si>
  <si>
    <t>Stabio</t>
  </si>
  <si>
    <t>Vacallo</t>
  </si>
  <si>
    <t>Beni ammi-nistrativi</t>
  </si>
  <si>
    <t>Biasca</t>
  </si>
  <si>
    <t>Terre di Pedemonte</t>
  </si>
  <si>
    <t>Lavizzara</t>
  </si>
  <si>
    <t>Lavertezzo</t>
  </si>
  <si>
    <t>Campo (Vallemaggia)</t>
  </si>
  <si>
    <t>TOTALE (2)</t>
  </si>
  <si>
    <t>Agno [*]</t>
  </si>
  <si>
    <t>Alto Malcantone [*]</t>
  </si>
  <si>
    <t>Bedano [*]</t>
  </si>
  <si>
    <t>Collina d'Oro [*]</t>
  </si>
  <si>
    <t>Comano [*]</t>
  </si>
  <si>
    <t>Gravesano [*]</t>
  </si>
  <si>
    <t>Manno [*]</t>
  </si>
  <si>
    <t>Vernate [*]</t>
  </si>
  <si>
    <t>Vezia [*]</t>
  </si>
  <si>
    <t xml:space="preserve">ACQUAROSSA </t>
  </si>
  <si>
    <t>AGNO</t>
  </si>
  <si>
    <t>AIROLO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</si>
  <si>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</si>
  <si>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</si>
  <si>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</si>
  <si>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</si>
  <si>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</si>
  <si>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</si>
  <si>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</si>
  <si>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</si>
  <si>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</si>
  <si>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</si>
  <si>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</si>
  <si>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</si>
  <si>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</si>
  <si>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</si>
  <si>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</si>
  <si>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</si>
  <si>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</si>
  <si>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</si>
  <si>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</si>
  <si>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</si>
  <si>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</si>
  <si>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</si>
  <si>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</si>
  <si>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</si>
  <si>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</si>
  <si>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</si>
  <si>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</si>
  <si>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</si>
  <si>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</si>
  <si>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</si>
  <si>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</si>
  <si>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</si>
  <si>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</si>
  <si>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</si>
  <si>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COMANO</t>
  </si>
  <si>
    <t>CUREGLIA</t>
  </si>
  <si>
    <t>CURIO</t>
  </si>
  <si>
    <t>DALPE</t>
  </si>
  <si>
    <t>GIORNICO</t>
  </si>
  <si>
    <t>GORDOLA</t>
  </si>
  <si>
    <t>GRANCIA</t>
  </si>
  <si>
    <t>GRAVESANO</t>
  </si>
  <si>
    <t>ISONE</t>
  </si>
  <si>
    <t>LAMONE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</si>
  <si>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</si>
  <si>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</si>
  <si>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</si>
  <si>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</si>
  <si>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</si>
  <si>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</si>
  <si>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</si>
  <si>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</si>
  <si>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</si>
  <si>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</si>
  <si>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</si>
  <si>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</si>
  <si>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</si>
  <si>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</si>
  <si>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</si>
  <si>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</si>
  <si>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MORBIO INFERIORE</t>
  </si>
  <si>
    <t>MORCOTE</t>
  </si>
  <si>
    <t>MURALTO</t>
  </si>
  <si>
    <t>MUZZANO</t>
  </si>
  <si>
    <t>NEGGIO</t>
  </si>
  <si>
    <t>NOVAGGIO</t>
  </si>
  <si>
    <t>NOVAZZANO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</si>
  <si>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</si>
  <si>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</si>
  <si>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</si>
  <si>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</si>
  <si>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</si>
  <si>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</si>
  <si>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</si>
  <si>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(LEVENTINA)</t>
  </si>
  <si>
    <t>PURA</t>
  </si>
  <si>
    <t>QUINTO</t>
  </si>
  <si>
    <t>RIVA SAN VITALE</t>
  </si>
  <si>
    <t>RONCO SOPRA ASCONA</t>
  </si>
  <si>
    <t>SANT'ANTONINO</t>
  </si>
  <si>
    <t>SAVOSA</t>
  </si>
  <si>
    <t>SORENGO</t>
  </si>
  <si>
    <t>STABIO</t>
  </si>
  <si>
    <t>TENERO-CONTRA</t>
  </si>
  <si>
    <t>TORRICELLA-TAVERNE</t>
  </si>
  <si>
    <t>VACALLO</t>
  </si>
  <si>
    <t>VERNATE</t>
  </si>
  <si>
    <t>VEZIA</t>
  </si>
  <si>
    <t>VICO MORCOTE</t>
  </si>
  <si>
    <t>ALTO MALCANTONE</t>
  </si>
  <si>
    <t>GAMBAROGNO</t>
  </si>
  <si>
    <t>MONTECENERI</t>
  </si>
  <si>
    <t>(1) popolazione residente permanente al 31 dicembre</t>
  </si>
  <si>
    <t>Sorengo [*]</t>
  </si>
  <si>
    <t>SERRAVALLE</t>
  </si>
  <si>
    <t>COLLINA D'ORO</t>
  </si>
  <si>
    <t>Prato (Leventina) [*]</t>
  </si>
  <si>
    <t>TERRE DI PEDEMONTE</t>
  </si>
  <si>
    <t>Serravalle [*]</t>
  </si>
  <si>
    <t>Cureglia [*]</t>
  </si>
  <si>
    <t>Blenio [*]</t>
  </si>
  <si>
    <t>Avegno Gordevio [*]</t>
  </si>
  <si>
    <t>Rovio</t>
  </si>
  <si>
    <t>Bedretto [*]</t>
  </si>
  <si>
    <t>FAIDO</t>
  </si>
  <si>
    <t>ONSERNONE</t>
  </si>
  <si>
    <t>Brusino Arsizio [*]</t>
  </si>
  <si>
    <t>RIVIERA</t>
  </si>
  <si>
    <t>Magliaso [*]</t>
  </si>
  <si>
    <t>Melano [*]</t>
  </si>
  <si>
    <t>Lamone [*]</t>
  </si>
  <si>
    <t>Cadempino [*]</t>
  </si>
  <si>
    <t>VERZASCA</t>
  </si>
  <si>
    <t>Dalpe [*]</t>
  </si>
  <si>
    <t>Curio [*]</t>
  </si>
  <si>
    <t>Acquarossa [*]</t>
  </si>
  <si>
    <t>Balerna [*]</t>
  </si>
  <si>
    <t>Bellinzona</t>
  </si>
  <si>
    <t>Castel San Pietro [*]</t>
  </si>
  <si>
    <t>Coldrerio [*]</t>
  </si>
  <si>
    <t>Gambarogno [*]</t>
  </si>
  <si>
    <t>Mendrisio</t>
  </si>
  <si>
    <t>Mezzovico-Vira [*]</t>
  </si>
  <si>
    <t>Origlio</t>
  </si>
  <si>
    <t>Pura [*]</t>
  </si>
  <si>
    <t>Riviera [*]</t>
  </si>
  <si>
    <t>Sant'Antonino</t>
  </si>
  <si>
    <t>Torricella-Taverne [*]</t>
  </si>
  <si>
    <t>Tenero-Contra [*]</t>
  </si>
  <si>
    <t>Cadenazzo [*]</t>
  </si>
  <si>
    <t>Caslano [*]</t>
  </si>
  <si>
    <t>Capriasca [*]</t>
  </si>
  <si>
    <t>Gordola [*]</t>
  </si>
  <si>
    <t>Lumino [*]</t>
  </si>
  <si>
    <t>Morbio Inferiore [*]</t>
  </si>
  <si>
    <t>Miglieglia [*]</t>
  </si>
  <si>
    <t>Monteceneri [*]</t>
  </si>
  <si>
    <t>Novaggio [*]</t>
  </si>
  <si>
    <t>Arbedo-Castione [*]</t>
  </si>
  <si>
    <t>Astano [*]</t>
  </si>
  <si>
    <t>Faido [*]</t>
  </si>
  <si>
    <t>Personico [*]</t>
  </si>
  <si>
    <t>Verzasca [*]</t>
  </si>
  <si>
    <t>(2) moltiplicatore medio ponderato con il gettito base 2019, come da definizione dell'art. 9 RLPI</t>
  </si>
  <si>
    <t>consuntivi allestiti secondo MCA2</t>
  </si>
  <si>
    <r>
      <rPr>
        <b/>
        <sz val="7"/>
        <rFont val="Arial Narrow"/>
        <family val="2"/>
      </rPr>
      <t>[*]</t>
    </r>
    <r>
      <rPr>
        <sz val="7"/>
        <rFont val="Arial Narrow"/>
        <family val="2"/>
      </rPr>
      <t xml:space="preserve"> la contabilità di questi comuni comprende anche i conti relativi all'approvvigionamento idrico, che negli altri comuni sono tenuti separatamente</t>
    </r>
  </si>
  <si>
    <t>TRESA</t>
  </si>
  <si>
    <t>LAVERTEZZO</t>
  </si>
  <si>
    <t>CUGNASCO-GERRA</t>
  </si>
  <si>
    <t>Porza [*]</t>
  </si>
  <si>
    <t>[*] la contabilità di questi comuni comprende anche i conti relativi all'approvvigionamento idrico, che negli altri comuni sono tenuti separatamente</t>
  </si>
  <si>
    <t>consuntivi allestiti secondo MCA1</t>
  </si>
  <si>
    <t>Autofinanziamento secondo il rispettivo modello contabile</t>
  </si>
  <si>
    <t>Popolazione 
residente (1)
2022</t>
  </si>
  <si>
    <t>Moltiplicatore 
politico 
2023</t>
  </si>
  <si>
    <t>Risorse fiscali 
pro-capite (fr.)
2020</t>
  </si>
  <si>
    <t>Indice di 
forza finanziaria 
2023-24</t>
  </si>
  <si>
    <t>Spese operative</t>
  </si>
  <si>
    <t>Risultato operativo</t>
  </si>
  <si>
    <t>Spese finanziarie</t>
  </si>
  <si>
    <t>Risultato finanziario</t>
  </si>
  <si>
    <t>RISULTATO ORDINARIO</t>
  </si>
  <si>
    <t>Spese straordinarie</t>
  </si>
  <si>
    <t>Ricavi straordinari</t>
  </si>
  <si>
    <r>
      <rPr>
        <b/>
        <sz val="7"/>
        <rFont val="Arial Narrow"/>
        <family val="2"/>
      </rPr>
      <t>MCA2</t>
    </r>
    <r>
      <rPr>
        <sz val="7"/>
        <rFont val="Arial Narrow"/>
        <family val="2"/>
      </rPr>
      <t xml:space="preserve"> modello contabile armonizzato di seconda generazione</t>
    </r>
  </si>
  <si>
    <t>RISULTATO TOTALE D'ESERCIZIO</t>
  </si>
  <si>
    <t>Risultato straordinario</t>
  </si>
  <si>
    <t>Ricavi
operativi</t>
  </si>
  <si>
    <t>Ricavi
finanziari</t>
  </si>
  <si>
    <t>Tresa [*]</t>
  </si>
  <si>
    <t>Conto di finanziamento</t>
  </si>
  <si>
    <t>Uscite per investimenti</t>
  </si>
  <si>
    <t>Entrate per investimenti</t>
  </si>
  <si>
    <t>Onere netto per investimenti</t>
  </si>
  <si>
    <t>RISULTATO GLOBALE</t>
  </si>
  <si>
    <t>ONERE NETTO PER INVESTIMENTI</t>
  </si>
  <si>
    <t>di cui eccedenza di bilancio</t>
  </si>
  <si>
    <t>Capitale proprio</t>
  </si>
  <si>
    <t>Arogno [*]</t>
  </si>
  <si>
    <t>Bissone [*]</t>
  </si>
  <si>
    <t>Bosco Gurin [*]</t>
  </si>
  <si>
    <t>Breggia [*]</t>
  </si>
  <si>
    <t>Brissago [*]</t>
  </si>
  <si>
    <t>Centovalli [*]</t>
  </si>
  <si>
    <t>Cerentino [*]</t>
  </si>
  <si>
    <t>Cevio [*]</t>
  </si>
  <si>
    <t>Cugnasco-Gerra [*]</t>
  </si>
  <si>
    <t>Giornico [*]</t>
  </si>
  <si>
    <t>Linescio [*]</t>
  </si>
  <si>
    <t>Maggia [*]</t>
  </si>
  <si>
    <t>Mergoscia [*]</t>
  </si>
  <si>
    <t>Paradiso [*]</t>
  </si>
  <si>
    <t>Pollegio [*]</t>
  </si>
  <si>
    <t>Quinto [*]</t>
  </si>
  <si>
    <t>Riva San Vitale [*]</t>
  </si>
  <si>
    <t>VAL MARA</t>
  </si>
  <si>
    <t>Morcote [*]</t>
  </si>
  <si>
    <t>Risultato</t>
  </si>
  <si>
    <r>
      <t>Spese</t>
    </r>
    <r>
      <rPr>
        <sz val="7"/>
        <rFont val="Arial Narrow"/>
        <family val="2"/>
      </rPr>
      <t xml:space="preserve">
(senza 3511.3)</t>
    </r>
  </si>
  <si>
    <r>
      <t>Ricavi</t>
    </r>
    <r>
      <rPr>
        <sz val="7"/>
        <rFont val="Arial Narrow"/>
        <family val="2"/>
      </rPr>
      <t xml:space="preserve">
(senza 4511.3)</t>
    </r>
  </si>
  <si>
    <t>i dati di questi comuni sono la conversione equivalente o quantomeno comparabile secondo MCA2</t>
  </si>
  <si>
    <r>
      <rPr>
        <b/>
        <sz val="7"/>
        <rFont val="Arial Narrow"/>
        <family val="2"/>
      </rPr>
      <t>MCA1</t>
    </r>
    <r>
      <rPr>
        <sz val="7"/>
        <rFont val="Arial Narrow"/>
        <family val="2"/>
      </rPr>
      <t xml:space="preserve"> modello contabile armonizzato di prima generazione, progressivamente sostituito da MCA2</t>
    </r>
  </si>
  <si>
    <t>Melide [*]</t>
  </si>
  <si>
    <t>Losone</t>
  </si>
  <si>
    <t>Losone [**]</t>
  </si>
  <si>
    <r>
      <rPr>
        <b/>
        <sz val="7"/>
        <rFont val="Arial Narrow"/>
        <family val="2"/>
      </rPr>
      <t>[**]</t>
    </r>
    <r>
      <rPr>
        <sz val="7"/>
        <rFont val="Arial Narrow"/>
        <family val="2"/>
      </rPr>
      <t xml:space="preserve"> limitatamente ad Arcegno</t>
    </r>
  </si>
  <si>
    <t>Quota delle spese per interessi</t>
  </si>
  <si>
    <t>Quota degli investimenti</t>
  </si>
  <si>
    <t>Quota di capitale proprio</t>
  </si>
  <si>
    <t>Tasso di indebitamento netto</t>
  </si>
  <si>
    <t>MEDIA DEI COMUNI</t>
  </si>
  <si>
    <r>
      <t>non calcolato</t>
    </r>
    <r>
      <rPr>
        <vertAlign val="superscript"/>
        <sz val="8"/>
        <rFont val="Arial Narrow"/>
        <family val="2"/>
      </rPr>
      <t>2</t>
    </r>
  </si>
  <si>
    <r>
      <rPr>
        <b/>
        <vertAlign val="superscript"/>
        <sz val="7"/>
        <rFont val="Arial Narrow"/>
        <family val="2"/>
      </rPr>
      <t>1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calcolato considerando l'autofinanziamento definito secondo il rispettivo modello contabile applicato dal comune</t>
    </r>
  </si>
  <si>
    <r>
      <rPr>
        <b/>
        <vertAlign val="superscript"/>
        <sz val="7"/>
        <rFont val="Arial Narrow"/>
        <family val="2"/>
      </rPr>
      <t>2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dato non calcolato se investimenti netti &lt;=0</t>
    </r>
  </si>
  <si>
    <r>
      <t>MEDIANA</t>
    </r>
    <r>
      <rPr>
        <b/>
        <vertAlign val="super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</t>
    </r>
  </si>
  <si>
    <r>
      <rPr>
        <b/>
        <vertAlign val="superscript"/>
        <sz val="7"/>
        <rFont val="Arial Narrow"/>
        <family val="2"/>
      </rPr>
      <t>3</t>
    </r>
    <r>
      <rPr>
        <sz val="7"/>
        <rFont val="Arial Narrow"/>
        <family val="2"/>
      </rPr>
      <t xml:space="preserve"> indicatori calcolati per il nuovo Comune di Val Mara</t>
    </r>
  </si>
  <si>
    <t>Orselina [*]</t>
  </si>
  <si>
    <t>Bioggio [*]</t>
  </si>
  <si>
    <t>Isone [*]</t>
  </si>
  <si>
    <t>Cademario [*]</t>
  </si>
  <si>
    <r>
      <t>Maroggia+Melano+Rovio</t>
    </r>
    <r>
      <rPr>
        <vertAlign val="superscript"/>
        <sz val="8"/>
        <rFont val="Arial Narrow"/>
        <family val="2"/>
      </rPr>
      <t xml:space="preserve"> 3</t>
    </r>
  </si>
  <si>
    <r>
      <t xml:space="preserve">30
</t>
    </r>
    <r>
      <rPr>
        <b/>
        <sz val="6"/>
        <rFont val="Arial Narrow"/>
        <family val="2"/>
      </rPr>
      <t>spese per il personale</t>
    </r>
  </si>
  <si>
    <r>
      <t xml:space="preserve">39
</t>
    </r>
    <r>
      <rPr>
        <b/>
        <sz val="6"/>
        <rFont val="Arial Narrow"/>
        <family val="2"/>
      </rPr>
      <t>addebiti interni</t>
    </r>
  </si>
  <si>
    <t>Totale 
spese</t>
  </si>
  <si>
    <t>nd</t>
  </si>
  <si>
    <t>…</t>
  </si>
  <si>
    <r>
      <rPr>
        <b/>
        <i/>
        <sz val="7"/>
        <rFont val="Arial Narrow"/>
        <family val="2"/>
      </rPr>
      <t>nd</t>
    </r>
    <r>
      <rPr>
        <sz val="7"/>
        <rFont val="Arial Narrow"/>
        <family val="2"/>
      </rPr>
      <t xml:space="preserve">: dato non disponibile </t>
    </r>
  </si>
  <si>
    <r>
      <rPr>
        <b/>
        <sz val="7"/>
        <rFont val="Arial Narrow"/>
        <family val="2"/>
      </rPr>
      <t>…</t>
    </r>
    <r>
      <rPr>
        <sz val="7"/>
        <rFont val="Arial Narrow"/>
        <family val="2"/>
      </rPr>
      <t>: dato non calcolabile</t>
    </r>
  </si>
  <si>
    <r>
      <t xml:space="preserve">31
</t>
    </r>
    <r>
      <rPr>
        <b/>
        <sz val="6"/>
        <rFont val="Arial Narrow"/>
        <family val="2"/>
      </rPr>
      <t>spese per beni e servizi e altre spese d'esercizio</t>
    </r>
  </si>
  <si>
    <r>
      <t xml:space="preserve">33
</t>
    </r>
    <r>
      <rPr>
        <b/>
        <sz val="6"/>
        <rFont val="Arial Narrow"/>
        <family val="2"/>
      </rPr>
      <t>ammortamenti beni amministrativi</t>
    </r>
  </si>
  <si>
    <r>
      <t xml:space="preserve">34
</t>
    </r>
    <r>
      <rPr>
        <b/>
        <sz val="6"/>
        <rFont val="Arial Narrow"/>
        <family val="2"/>
      </rPr>
      <t>spese finanziarie</t>
    </r>
  </si>
  <si>
    <r>
      <t xml:space="preserve">35
</t>
    </r>
    <r>
      <rPr>
        <b/>
        <sz val="6"/>
        <rFont val="Arial Narrow"/>
        <family val="2"/>
      </rPr>
      <t>versamenti a fondi e finanziamenti speciali</t>
    </r>
  </si>
  <si>
    <r>
      <t xml:space="preserve">36
</t>
    </r>
    <r>
      <rPr>
        <b/>
        <sz val="6"/>
        <rFont val="Arial Narrow"/>
        <family val="2"/>
      </rPr>
      <t>spese di trasferimento</t>
    </r>
  </si>
  <si>
    <r>
      <t xml:space="preserve">37
</t>
    </r>
    <r>
      <rPr>
        <b/>
        <sz val="6"/>
        <rFont val="Arial Narrow"/>
        <family val="2"/>
      </rPr>
      <t>riversamento contributi</t>
    </r>
  </si>
  <si>
    <r>
      <t xml:space="preserve">38
</t>
    </r>
    <r>
      <rPr>
        <b/>
        <sz val="6"/>
        <rFont val="Arial Narrow"/>
        <family val="2"/>
      </rPr>
      <t>spese straordinarie</t>
    </r>
  </si>
  <si>
    <r>
      <t xml:space="preserve">41
</t>
    </r>
    <r>
      <rPr>
        <b/>
        <sz val="6"/>
        <rFont val="Arial Narrow"/>
        <family val="2"/>
      </rPr>
      <t>regalie e concessioni</t>
    </r>
  </si>
  <si>
    <t>Totale 
ricavi</t>
  </si>
  <si>
    <r>
      <t xml:space="preserve">49
</t>
    </r>
    <r>
      <rPr>
        <b/>
        <sz val="6"/>
        <rFont val="Arial Narrow"/>
        <family val="2"/>
      </rPr>
      <t>accrediti interni</t>
    </r>
  </si>
  <si>
    <r>
      <t xml:space="preserve">48
</t>
    </r>
    <r>
      <rPr>
        <b/>
        <sz val="6"/>
        <rFont val="Arial Narrow"/>
        <family val="2"/>
      </rPr>
      <t>ricavi straordinari</t>
    </r>
  </si>
  <si>
    <r>
      <t xml:space="preserve">42
</t>
    </r>
    <r>
      <rPr>
        <b/>
        <sz val="6"/>
        <rFont val="Arial Narrow"/>
        <family val="2"/>
      </rPr>
      <t>tasse e retribuzioni</t>
    </r>
  </si>
  <si>
    <r>
      <t xml:space="preserve">43
</t>
    </r>
    <r>
      <rPr>
        <b/>
        <sz val="6"/>
        <rFont val="Arial Narrow"/>
        <family val="2"/>
      </rPr>
      <t>ricavi diversi</t>
    </r>
  </si>
  <si>
    <r>
      <t xml:space="preserve">44
</t>
    </r>
    <r>
      <rPr>
        <b/>
        <sz val="6"/>
        <rFont val="Arial Narrow"/>
        <family val="2"/>
      </rPr>
      <t>ricavi finanziari</t>
    </r>
  </si>
  <si>
    <r>
      <t xml:space="preserve">45
</t>
    </r>
    <r>
      <rPr>
        <b/>
        <sz val="6"/>
        <rFont val="Arial Narrow"/>
        <family val="2"/>
      </rPr>
      <t>prelievi da fondi e finanziamenti speciali</t>
    </r>
  </si>
  <si>
    <r>
      <t xml:space="preserve">46
</t>
    </r>
    <r>
      <rPr>
        <b/>
        <sz val="6"/>
        <rFont val="Arial Narrow"/>
        <family val="2"/>
      </rPr>
      <t>ricavi da trasferimento</t>
    </r>
  </si>
  <si>
    <r>
      <t xml:space="preserve">47
</t>
    </r>
    <r>
      <rPr>
        <b/>
        <sz val="6"/>
        <rFont val="Arial Narrow"/>
        <family val="2"/>
      </rPr>
      <t>contributi da riversare</t>
    </r>
  </si>
  <si>
    <t>Debito pubblico netto 1
(1'000 franchi)</t>
  </si>
  <si>
    <t>Debito pubblico netto 1 per abitante 
(franchi)</t>
  </si>
  <si>
    <t>Ponte Capriasca [*]</t>
  </si>
  <si>
    <r>
      <t>Grado di auto-finanziamento</t>
    </r>
    <r>
      <rPr>
        <vertAlign val="superscript"/>
        <sz val="8"/>
        <rFont val="Arial Narrow"/>
        <family val="2"/>
      </rPr>
      <t>1</t>
    </r>
  </si>
  <si>
    <r>
      <rPr>
        <b/>
        <vertAlign val="superscript"/>
        <sz val="7"/>
        <rFont val="Arial Narrow"/>
        <family val="2"/>
      </rPr>
      <t>4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la mediana è il numero che occupa la posizione centrale di un insieme di numeri, quindi la metà dei comuni ha un valore superiore alla mediana e l'atra metà un valore inferiore</t>
    </r>
  </si>
  <si>
    <t>Capitale
di terzi</t>
  </si>
  <si>
    <t>Vico Morcote [*]</t>
  </si>
  <si>
    <t>Muzzano [*]</t>
  </si>
  <si>
    <t>dati relativi ai comuni con contabilità del servizio integrata a quella comunale</t>
  </si>
  <si>
    <r>
      <t xml:space="preserve">40
</t>
    </r>
    <r>
      <rPr>
        <b/>
        <sz val="6"/>
        <rFont val="Arial Narrow"/>
        <family val="2"/>
      </rPr>
      <t>ricavi
fiscali</t>
    </r>
  </si>
  <si>
    <t>Tabella 7 Alcuni valori indicativi, 2022</t>
  </si>
  <si>
    <t>Tabella 8 Conto economico (senza imputazioni interne), in 1'000 fr., 2022</t>
  </si>
  <si>
    <t>Tabella 8a Spese del conto economico per genere a due cifre (con imputazioni interne), in 1'000 fr, 2022</t>
  </si>
  <si>
    <t>Tabella 8b Ricavi del conto economico per genere a due cifre (con imputazioni interne), in 1'000 fr, 2022</t>
  </si>
  <si>
    <t>Tabella 9 Conto degli investimenti e Conto di finanziamento, in 1'000 fr., 2022</t>
  </si>
  <si>
    <t>Tabella 10 Bilancio patrimoniale, in 1'000 fr., 2022</t>
  </si>
  <si>
    <t>Tabella 11 Indicatori finanziari, 2022</t>
  </si>
  <si>
    <t>Tabella 12 Servizio approvigionamento idrico, in 1'000 fr., 2022</t>
  </si>
  <si>
    <t>Tabella 13 Servizio gestione rifiuti, in 1'000 fr., 2022</t>
  </si>
  <si>
    <t>Grado di 
copertura (%)</t>
  </si>
  <si>
    <t>Fondo approvigionamento idrico al 31.12 [***]</t>
  </si>
  <si>
    <r>
      <rPr>
        <b/>
        <sz val="7"/>
        <rFont val="Arial Narrow"/>
        <family val="2"/>
      </rPr>
      <t>[***]</t>
    </r>
    <r>
      <rPr>
        <sz val="7"/>
        <rFont val="Arial Narrow"/>
        <family val="2"/>
      </rPr>
      <t xml:space="preserve"> il fondo è presente solo nei conti allestiti in MCA2</t>
    </r>
  </si>
  <si>
    <r>
      <rPr>
        <b/>
        <sz val="7"/>
        <rFont val="Arial Narrow"/>
        <family val="2"/>
      </rPr>
      <t>[**]</t>
    </r>
    <r>
      <rPr>
        <sz val="7"/>
        <rFont val="Arial Narrow"/>
        <family val="2"/>
      </rPr>
      <t xml:space="preserve"> il fondo è presente solo nei conti allestiti in MCA2</t>
    </r>
  </si>
  <si>
    <t>Fondo rifiuti 
al 31.12 [**]</t>
  </si>
  <si>
    <t>NB 1: Il Comune di Breggia è escluso in quanto al momento costituisce un caso di rigore</t>
  </si>
  <si>
    <t>NB 2: Fondo di Vico Morcote e del Totale corretti rispetto ai dati pubblicati nel febbraio 2024</t>
  </si>
  <si>
    <t>NB: attivi/passivi e capitale proprio/eccedenza di bilancio di Vico Morcote e del Totale corretti rispetto ai dati pubblicati nel febbraio 2024</t>
  </si>
  <si>
    <t>NB: Quota di capitale proprio di Vico Morcote e del Totale corretti rispetto ai dati pubblicati nel febbraio 2024</t>
  </si>
</sst>
</file>

<file path=xl/styles.xml><?xml version="1.0" encoding="utf-8"?>
<styleSheet xmlns="http://schemas.openxmlformats.org/spreadsheetml/2006/main">
  <numFmts count="6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%"/>
    <numFmt numFmtId="178" formatCode="#,##0.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 * #,##0_ ;_ * \-#,##0_ ;_ * &quot;-&quot;??_ ;_ @_ "/>
    <numFmt numFmtId="184" formatCode="0.000000000000000%"/>
    <numFmt numFmtId="185" formatCode="0.0"/>
    <numFmt numFmtId="186" formatCode="_ * #,##0.0_ ;_ * \-#,##0.0_ ;_ * &quot;-&quot;?_ ;_ @_ "/>
    <numFmt numFmtId="187" formatCode="#,##0.000000"/>
    <numFmt numFmtId="188" formatCode="_ &quot;SFr.&quot;\ * #,##0.0_ ;_ &quot;SFr.&quot;\ * \-#,##0.0_ ;_ &quot;SFr.&quot;\ * &quot;-&quot;?_ ;_ @_ "/>
    <numFmt numFmtId="189" formatCode="#,##0_ ;\-#,##0\ "/>
    <numFmt numFmtId="190" formatCode="#,##0_);\(#,##0\)"/>
    <numFmt numFmtId="191" formatCode="_ * #,##0.0000000000_ ;_ * \-#,##0.0000000000_ ;_ * &quot;-&quot;??????????_ ;_ @_ "/>
    <numFmt numFmtId="192" formatCode="[$-810]dddd\,\ d\.\ mmmm\ yyyy"/>
    <numFmt numFmtId="193" formatCode="0.0000"/>
    <numFmt numFmtId="194" formatCode="0.000"/>
    <numFmt numFmtId="195" formatCode="_ * #,##0.0_ ;_ * \-#,##0.0_ ;_ * &quot;-&quot;??_ ;_ @_ "/>
    <numFmt numFmtId="196" formatCode="0.00000"/>
    <numFmt numFmtId="197" formatCode="_ * #,##0_ ;_ * \-#,##0_ ;_ * &quot;-&quot;?_ ;_ @_ "/>
    <numFmt numFmtId="198" formatCode="_ * #,##0.00000_ ;_ * \-#,##0.00000_ ;_ * &quot;-&quot;?????_ ;_ @_ "/>
    <numFmt numFmtId="199" formatCode="_ * #,##0.000_ ;_ * \-#,##0.000_ ;_ * &quot;-&quot;??_ ;_ @_ "/>
    <numFmt numFmtId="200" formatCode="_ * #,##0.0000_ ;_ * \-#,##0.0000_ ;_ * &quot;-&quot;??_ ;_ @_ "/>
    <numFmt numFmtId="201" formatCode="_ * #,##0.00000_ ;_ * \-#,##0.00000_ ;_ * &quot;-&quot;??_ ;_ @_ "/>
    <numFmt numFmtId="202" formatCode="_ * #,##0.000000_ ;_ * \-#,##0.000000_ ;_ * &quot;-&quot;??_ ;_ @_ "/>
    <numFmt numFmtId="203" formatCode="#,##0.0_ ;\-#,##0.0\ "/>
    <numFmt numFmtId="204" formatCode="#,##0.00_ ;\-#,##0.00\ "/>
    <numFmt numFmtId="205" formatCode="_ * #,##0.00_ ;_ * \-#,##0.00_ ;_ * &quot;-&quot;?_ ;_ @_ "/>
    <numFmt numFmtId="206" formatCode="_ * #,##0.000_ ;_ * \-#,##0.000_ ;_ * &quot;-&quot;?_ ;_ @_ "/>
    <numFmt numFmtId="207" formatCode="_ * #,##0.0000_ ;_ * \-#,##0.0000_ ;_ * &quot;-&quot;?_ ;_ @_ "/>
    <numFmt numFmtId="208" formatCode="_ * #,##0.00000_ ;_ * \-#,##0.00000_ ;_ * &quot;-&quot;?_ ;_ @_ "/>
    <numFmt numFmtId="209" formatCode="_ * #,##0.000000_ ;_ * \-#,##0.000000_ ;_ * &quot;-&quot;?_ ;_ @_ "/>
    <numFmt numFmtId="210" formatCode="_ * #,##0.0000000_ ;_ * \-#,##0.0000000_ ;_ * &quot;-&quot;?_ ;_ @_ "/>
    <numFmt numFmtId="211" formatCode="_ * #,##0.000000_ ;_ * \-#,##0.000000_ ;_ * &quot;-&quot;??????_ ;_ @_ "/>
    <numFmt numFmtId="212" formatCode="&quot;Sì&quot;;&quot;Sì&quot;;&quot;No&quot;"/>
    <numFmt numFmtId="213" formatCode="&quot;Vero&quot;;&quot;Vero&quot;;&quot;Falso&quot;"/>
    <numFmt numFmtId="214" formatCode="&quot;Attivo&quot;;&quot;Attivo&quot;;&quot;Inattivo&quot;"/>
    <numFmt numFmtId="215" formatCode="[$€-2]\ #.##000_);[Red]\([$€-2]\ #.##000\)"/>
    <numFmt numFmtId="216" formatCode="0.000%"/>
  </numFmts>
  <fonts count="63">
    <font>
      <sz val="10"/>
      <name val="Arial Narrow"/>
      <family val="0"/>
    </font>
    <font>
      <sz val="10"/>
      <color indexed="8"/>
      <name val="MS Sans Serif"/>
      <family val="2"/>
    </font>
    <font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7"/>
      <name val="Arial Narrow"/>
      <family val="2"/>
    </font>
    <font>
      <b/>
      <vertAlign val="superscript"/>
      <sz val="7"/>
      <name val="Arial Narrow"/>
      <family val="2"/>
    </font>
    <font>
      <i/>
      <sz val="10"/>
      <name val="Arial Narrow"/>
      <family val="2"/>
    </font>
    <font>
      <b/>
      <i/>
      <sz val="7"/>
      <name val="Arial Narrow"/>
      <family val="2"/>
    </font>
    <font>
      <b/>
      <i/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3" borderId="0" xfId="0" applyFont="1" applyFill="1" applyAlignment="1">
      <alignment vertical="top"/>
    </xf>
    <xf numFmtId="0" fontId="0" fillId="0" borderId="0" xfId="0" applyFont="1" applyAlignment="1">
      <alignment/>
    </xf>
    <xf numFmtId="0" fontId="6" fillId="3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86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 vertical="center"/>
    </xf>
    <xf numFmtId="186" fontId="13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3" fontId="6" fillId="0" borderId="0" xfId="45" applyNumberFormat="1" applyFont="1" applyAlignment="1">
      <alignment/>
    </xf>
    <xf numFmtId="195" fontId="61" fillId="0" borderId="0" xfId="45" applyNumberFormat="1" applyFont="1" applyFill="1" applyBorder="1" applyAlignment="1">
      <alignment horizontal="right"/>
    </xf>
    <xf numFmtId="186" fontId="10" fillId="0" borderId="0" xfId="0" applyNumberFormat="1" applyFont="1" applyAlignment="1">
      <alignment/>
    </xf>
    <xf numFmtId="186" fontId="12" fillId="0" borderId="0" xfId="0" applyNumberFormat="1" applyFont="1" applyBorder="1" applyAlignment="1">
      <alignment/>
    </xf>
    <xf numFmtId="186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Alignment="1">
      <alignment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right" vertical="center" wrapText="1"/>
      <protection/>
    </xf>
    <xf numFmtId="1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 horizontal="right"/>
    </xf>
    <xf numFmtId="2" fontId="7" fillId="28" borderId="10" xfId="0" applyNumberFormat="1" applyFont="1" applyFill="1" applyBorder="1" applyAlignment="1">
      <alignment horizontal="right"/>
    </xf>
    <xf numFmtId="3" fontId="7" fillId="28" borderId="10" xfId="0" applyNumberFormat="1" applyFont="1" applyFill="1" applyBorder="1" applyAlignment="1">
      <alignment horizontal="right"/>
    </xf>
    <xf numFmtId="43" fontId="7" fillId="34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/>
    </xf>
    <xf numFmtId="186" fontId="2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86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left" vertical="center"/>
    </xf>
    <xf numFmtId="186" fontId="7" fillId="34" borderId="1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vertical="center"/>
    </xf>
    <xf numFmtId="195" fontId="61" fillId="0" borderId="10" xfId="45" applyNumberFormat="1" applyFont="1" applyFill="1" applyBorder="1" applyAlignment="1">
      <alignment horizontal="right"/>
    </xf>
    <xf numFmtId="186" fontId="7" fillId="34" borderId="10" xfId="0" applyNumberFormat="1" applyFont="1" applyFill="1" applyBorder="1" applyAlignment="1">
      <alignment/>
    </xf>
    <xf numFmtId="186" fontId="2" fillId="0" borderId="11" xfId="0" applyNumberFormat="1" applyFont="1" applyBorder="1" applyAlignment="1" applyProtection="1">
      <alignment/>
      <protection/>
    </xf>
    <xf numFmtId="195" fontId="61" fillId="0" borderId="12" xfId="45" applyNumberFormat="1" applyFont="1" applyFill="1" applyBorder="1" applyAlignment="1">
      <alignment horizontal="right"/>
    </xf>
    <xf numFmtId="195" fontId="61" fillId="0" borderId="11" xfId="45" applyNumberFormat="1" applyFont="1" applyFill="1" applyBorder="1" applyAlignment="1">
      <alignment horizontal="right"/>
    </xf>
    <xf numFmtId="186" fontId="2" fillId="0" borderId="11" xfId="0" applyNumberFormat="1" applyFont="1" applyBorder="1" applyAlignment="1" applyProtection="1">
      <alignment/>
      <protection/>
    </xf>
    <xf numFmtId="186" fontId="2" fillId="0" borderId="12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left"/>
    </xf>
    <xf numFmtId="186" fontId="7" fillId="0" borderId="10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top"/>
    </xf>
    <xf numFmtId="186" fontId="7" fillId="0" borderId="11" xfId="0" applyNumberFormat="1" applyFont="1" applyBorder="1" applyAlignment="1" applyProtection="1">
      <alignment/>
      <protection/>
    </xf>
    <xf numFmtId="186" fontId="7" fillId="0" borderId="12" xfId="0" applyNumberFormat="1" applyFont="1" applyBorder="1" applyAlignment="1" applyProtection="1">
      <alignment/>
      <protection/>
    </xf>
    <xf numFmtId="186" fontId="7" fillId="35" borderId="11" xfId="0" applyNumberFormat="1" applyFont="1" applyFill="1" applyBorder="1" applyAlignment="1" applyProtection="1">
      <alignment/>
      <protection/>
    </xf>
    <xf numFmtId="186" fontId="7" fillId="35" borderId="10" xfId="0" applyNumberFormat="1" applyFont="1" applyFill="1" applyBorder="1" applyAlignment="1" applyProtection="1">
      <alignment/>
      <protection/>
    </xf>
    <xf numFmtId="186" fontId="7" fillId="35" borderId="12" xfId="0" applyNumberFormat="1" applyFont="1" applyFill="1" applyBorder="1" applyAlignment="1" applyProtection="1">
      <alignment/>
      <protection/>
    </xf>
    <xf numFmtId="186" fontId="7" fillId="33" borderId="0" xfId="0" applyNumberFormat="1" applyFont="1" applyFill="1" applyAlignment="1">
      <alignment vertical="top"/>
    </xf>
    <xf numFmtId="186" fontId="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5" fontId="62" fillId="35" borderId="11" xfId="45" applyNumberFormat="1" applyFont="1" applyFill="1" applyBorder="1" applyAlignment="1">
      <alignment horizontal="right"/>
    </xf>
    <xf numFmtId="195" fontId="62" fillId="35" borderId="10" xfId="45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3" fillId="33" borderId="0" xfId="0" applyFont="1" applyFill="1" applyAlignment="1">
      <alignment vertical="top"/>
    </xf>
    <xf numFmtId="186" fontId="15" fillId="0" borderId="10" xfId="0" applyNumberFormat="1" applyFont="1" applyBorder="1" applyAlignment="1" applyProtection="1">
      <alignment/>
      <protection/>
    </xf>
    <xf numFmtId="43" fontId="7" fillId="34" borderId="10" xfId="0" applyNumberFormat="1" applyFont="1" applyFill="1" applyBorder="1" applyAlignment="1">
      <alignment/>
    </xf>
    <xf numFmtId="9" fontId="14" fillId="0" borderId="0" xfId="51" applyFont="1" applyAlignment="1">
      <alignment/>
    </xf>
    <xf numFmtId="186" fontId="7" fillId="0" borderId="12" xfId="0" applyNumberFormat="1" applyFont="1" applyBorder="1" applyAlignment="1">
      <alignment/>
    </xf>
    <xf numFmtId="9" fontId="2" fillId="0" borderId="10" xfId="51" applyFont="1" applyBorder="1" applyAlignment="1" applyProtection="1">
      <alignment/>
      <protection/>
    </xf>
    <xf numFmtId="4" fontId="0" fillId="0" borderId="0" xfId="0" applyNumberFormat="1" applyAlignment="1">
      <alignment/>
    </xf>
    <xf numFmtId="9" fontId="7" fillId="34" borderId="10" xfId="51" applyFont="1" applyFill="1" applyBorder="1" applyAlignment="1">
      <alignment/>
    </xf>
    <xf numFmtId="195" fontId="7" fillId="0" borderId="10" xfId="45" applyNumberFormat="1" applyFont="1" applyBorder="1" applyAlignment="1" applyProtection="1">
      <alignment/>
      <protection/>
    </xf>
    <xf numFmtId="195" fontId="7" fillId="0" borderId="10" xfId="45" applyNumberFormat="1" applyFont="1" applyBorder="1" applyAlignment="1">
      <alignment/>
    </xf>
    <xf numFmtId="195" fontId="7" fillId="34" borderId="10" xfId="45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/>
    </xf>
    <xf numFmtId="9" fontId="2" fillId="0" borderId="10" xfId="5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95" fontId="7" fillId="0" borderId="10" xfId="45" applyNumberFormat="1" applyFont="1" applyFill="1" applyBorder="1" applyAlignment="1" applyProtection="1">
      <alignment/>
      <protection/>
    </xf>
    <xf numFmtId="186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10" xfId="45" applyNumberFormat="1" applyFont="1" applyBorder="1" applyAlignment="1">
      <alignment/>
    </xf>
    <xf numFmtId="195" fontId="2" fillId="0" borderId="10" xfId="45" applyNumberFormat="1" applyFont="1" applyBorder="1" applyAlignment="1" applyProtection="1">
      <alignment/>
      <protection/>
    </xf>
    <xf numFmtId="177" fontId="6" fillId="33" borderId="0" xfId="0" applyNumberFormat="1" applyFont="1" applyFill="1" applyAlignment="1">
      <alignment vertical="top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77" fontId="7" fillId="34" borderId="10" xfId="0" applyNumberFormat="1" applyFont="1" applyFill="1" applyBorder="1" applyAlignment="1">
      <alignment horizontal="right"/>
    </xf>
    <xf numFmtId="177" fontId="9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83" fontId="2" fillId="0" borderId="10" xfId="45" applyNumberFormat="1" applyFont="1" applyBorder="1" applyAlignment="1">
      <alignment horizontal="right" vertical="center"/>
    </xf>
    <xf numFmtId="0" fontId="19" fillId="0" borderId="0" xfId="0" applyFont="1" applyFill="1" applyAlignment="1">
      <alignment/>
    </xf>
    <xf numFmtId="9" fontId="2" fillId="0" borderId="10" xfId="51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right" vertical="center"/>
    </xf>
    <xf numFmtId="195" fontId="2" fillId="0" borderId="10" xfId="45" applyNumberFormat="1" applyFont="1" applyBorder="1" applyAlignment="1">
      <alignment horizontal="right" vertical="center"/>
    </xf>
    <xf numFmtId="9" fontId="2" fillId="0" borderId="10" xfId="51" applyFont="1" applyBorder="1" applyAlignment="1">
      <alignment horizontal="right" vertical="center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186" fontId="14" fillId="33" borderId="0" xfId="0" applyNumberFormat="1" applyFont="1" applyFill="1" applyAlignment="1">
      <alignment/>
    </xf>
    <xf numFmtId="0" fontId="7" fillId="33" borderId="10" xfId="0" applyFont="1" applyFill="1" applyBorder="1" applyAlignment="1" applyProtection="1">
      <alignment horizontal="right" vertical="top" wrapText="1"/>
      <protection/>
    </xf>
    <xf numFmtId="176" fontId="7" fillId="33" borderId="10" xfId="0" applyNumberFormat="1" applyFont="1" applyFill="1" applyBorder="1" applyAlignment="1">
      <alignment horizontal="right" vertical="top" wrapText="1"/>
    </xf>
    <xf numFmtId="186" fontId="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186" fontId="7" fillId="34" borderId="10" xfId="0" applyNumberFormat="1" applyFont="1" applyFill="1" applyBorder="1" applyAlignment="1" applyProtection="1">
      <alignment horizontal="right"/>
      <protection/>
    </xf>
    <xf numFmtId="186" fontId="13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21" fillId="0" borderId="0" xfId="0" applyFont="1" applyAlignment="1">
      <alignment/>
    </xf>
    <xf numFmtId="186" fontId="14" fillId="0" borderId="0" xfId="0" applyNumberFormat="1" applyFont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 horizontal="right"/>
    </xf>
    <xf numFmtId="186" fontId="7" fillId="0" borderId="10" xfId="0" applyNumberFormat="1" applyFont="1" applyFill="1" applyBorder="1" applyAlignment="1">
      <alignment/>
    </xf>
    <xf numFmtId="186" fontId="15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195" fontId="2" fillId="0" borderId="10" xfId="45" applyNumberFormat="1" applyFont="1" applyFill="1" applyBorder="1" applyAlignment="1">
      <alignment horizontal="right" vertical="center"/>
    </xf>
    <xf numFmtId="183" fontId="2" fillId="0" borderId="10" xfId="45" applyNumberFormat="1" applyFont="1" applyFill="1" applyBorder="1" applyAlignment="1">
      <alignment horizontal="right" vertical="center"/>
    </xf>
    <xf numFmtId="9" fontId="2" fillId="0" borderId="10" xfId="51" applyNumberFormat="1" applyFont="1" applyFill="1" applyBorder="1" applyAlignment="1">
      <alignment horizontal="right" vertical="center"/>
    </xf>
    <xf numFmtId="9" fontId="2" fillId="0" borderId="10" xfId="51" applyFont="1" applyFill="1" applyBorder="1" applyAlignment="1">
      <alignment horizontal="right" vertical="center"/>
    </xf>
    <xf numFmtId="186" fontId="23" fillId="34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6" fontId="6" fillId="0" borderId="0" xfId="0" applyNumberFormat="1" applyFont="1" applyFill="1" applyAlignment="1">
      <alignment/>
    </xf>
    <xf numFmtId="0" fontId="24" fillId="33" borderId="0" xfId="0" applyFont="1" applyFill="1" applyAlignment="1">
      <alignment vertical="top"/>
    </xf>
    <xf numFmtId="0" fontId="24" fillId="0" borderId="0" xfId="0" applyFont="1" applyAlignment="1">
      <alignment vertical="top"/>
    </xf>
    <xf numFmtId="195" fontId="7" fillId="34" borderId="10" xfId="45" applyNumberFormat="1" applyFont="1" applyFill="1" applyBorder="1" applyAlignment="1">
      <alignment horizontal="right"/>
    </xf>
    <xf numFmtId="183" fontId="7" fillId="28" borderId="10" xfId="45" applyNumberFormat="1" applyFont="1" applyFill="1" applyBorder="1" applyAlignment="1">
      <alignment horizontal="right"/>
    </xf>
    <xf numFmtId="9" fontId="7" fillId="34" borderId="10" xfId="0" applyNumberFormat="1" applyFont="1" applyFill="1" applyBorder="1" applyAlignment="1">
      <alignment horizontal="right"/>
    </xf>
    <xf numFmtId="9" fontId="7" fillId="34" borderId="10" xfId="51" applyNumberFormat="1" applyFont="1" applyFill="1" applyBorder="1" applyAlignment="1">
      <alignment horizontal="right"/>
    </xf>
    <xf numFmtId="195" fontId="7" fillId="34" borderId="10" xfId="0" applyNumberFormat="1" applyFont="1" applyFill="1" applyBorder="1" applyAlignment="1">
      <alignment/>
    </xf>
    <xf numFmtId="9" fontId="7" fillId="28" borderId="10" xfId="0" applyNumberFormat="1" applyFont="1" applyFill="1" applyBorder="1" applyAlignment="1">
      <alignment horizontal="right"/>
    </xf>
    <xf numFmtId="195" fontId="2" fillId="0" borderId="10" xfId="45" applyNumberFormat="1" applyFont="1" applyBorder="1" applyAlignment="1" applyProtection="1">
      <alignment/>
      <protection/>
    </xf>
    <xf numFmtId="10" fontId="14" fillId="0" borderId="0" xfId="51" applyNumberFormat="1" applyFont="1" applyAlignment="1">
      <alignment/>
    </xf>
    <xf numFmtId="183" fontId="7" fillId="34" borderId="10" xfId="45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49" fontId="15" fillId="33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186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left"/>
    </xf>
    <xf numFmtId="186" fontId="10" fillId="0" borderId="0" xfId="0" applyNumberFormat="1" applyFont="1" applyFill="1" applyBorder="1" applyAlignment="1">
      <alignment/>
    </xf>
    <xf numFmtId="9" fontId="10" fillId="0" borderId="0" xfId="51" applyFont="1" applyFill="1" applyBorder="1" applyAlignment="1">
      <alignment/>
    </xf>
    <xf numFmtId="195" fontId="10" fillId="0" borderId="0" xfId="45" applyNumberFormat="1" applyFont="1" applyFill="1" applyBorder="1" applyAlignment="1">
      <alignment/>
    </xf>
    <xf numFmtId="186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vertical="top"/>
    </xf>
    <xf numFmtId="186" fontId="12" fillId="0" borderId="0" xfId="0" applyNumberFormat="1" applyFont="1" applyBorder="1" applyAlignment="1">
      <alignment vertical="top"/>
    </xf>
    <xf numFmtId="186" fontId="9" fillId="0" borderId="0" xfId="0" applyNumberFormat="1" applyFont="1" applyBorder="1" applyAlignment="1">
      <alignment vertical="top"/>
    </xf>
    <xf numFmtId="186" fontId="6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43" fontId="6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Foglio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="120" zoomScaleNormal="120" zoomScalePageLayoutView="0" workbookViewId="0" topLeftCell="A1">
      <pane ySplit="2" topLeftCell="A84" activePane="bottomLeft" state="frozen"/>
      <selection pane="topLeft" activeCell="L117" sqref="L117"/>
      <selection pane="bottomLeft" activeCell="A109" sqref="A109"/>
    </sheetView>
  </sheetViews>
  <sheetFormatPr defaultColWidth="9.33203125" defaultRowHeight="12.75"/>
  <cols>
    <col min="1" max="1" width="28.16015625" style="4" customWidth="1"/>
    <col min="2" max="2" width="16.83203125" style="4" customWidth="1"/>
    <col min="3" max="3" width="16.83203125" style="5" customWidth="1"/>
    <col min="4" max="4" width="16.83203125" style="4" customWidth="1"/>
    <col min="5" max="5" width="21.33203125" style="6" customWidth="1"/>
    <col min="6" max="16384" width="9.33203125" style="1" customWidth="1"/>
  </cols>
  <sheetData>
    <row r="1" spans="1:5" ht="22.5" customHeight="1">
      <c r="A1" s="41" t="s">
        <v>303</v>
      </c>
      <c r="B1" s="42"/>
      <c r="C1" s="43"/>
      <c r="D1" s="42"/>
      <c r="E1" s="44"/>
    </row>
    <row r="2" spans="1:5" s="2" customFormat="1" ht="38.25">
      <c r="A2" s="45"/>
      <c r="B2" s="46" t="s">
        <v>201</v>
      </c>
      <c r="C2" s="47" t="s">
        <v>202</v>
      </c>
      <c r="D2" s="46" t="s">
        <v>203</v>
      </c>
      <c r="E2" s="46" t="s">
        <v>204</v>
      </c>
    </row>
    <row r="3" spans="1:5" s="3" customFormat="1" ht="13.5" customHeight="1">
      <c r="A3" s="48" t="s">
        <v>45</v>
      </c>
      <c r="B3" s="49">
        <v>1831</v>
      </c>
      <c r="C3" s="50">
        <v>95</v>
      </c>
      <c r="D3" s="51">
        <v>2999.663464305479</v>
      </c>
      <c r="E3" s="52">
        <v>65.41</v>
      </c>
    </row>
    <row r="4" spans="1:5" s="3" customFormat="1" ht="13.5" customHeight="1">
      <c r="A4" s="48" t="s">
        <v>46</v>
      </c>
      <c r="B4" s="49">
        <v>4468</v>
      </c>
      <c r="C4" s="50">
        <v>82</v>
      </c>
      <c r="D4" s="51">
        <v>3671.7882656116044</v>
      </c>
      <c r="E4" s="52">
        <v>94.83</v>
      </c>
    </row>
    <row r="5" spans="1:5" s="3" customFormat="1" ht="13.5" customHeight="1">
      <c r="A5" s="48" t="s">
        <v>47</v>
      </c>
      <c r="B5" s="49">
        <v>1432</v>
      </c>
      <c r="C5" s="50">
        <v>88</v>
      </c>
      <c r="D5" s="51">
        <v>2728.6909146341463</v>
      </c>
      <c r="E5" s="52">
        <v>69.49</v>
      </c>
    </row>
    <row r="6" spans="1:5" s="3" customFormat="1" ht="13.5" customHeight="1">
      <c r="A6" s="48" t="s">
        <v>137</v>
      </c>
      <c r="B6" s="49">
        <v>1385</v>
      </c>
      <c r="C6" s="50">
        <v>90</v>
      </c>
      <c r="D6" s="51">
        <v>2856.4787536231884</v>
      </c>
      <c r="E6" s="52">
        <v>71.99</v>
      </c>
    </row>
    <row r="7" spans="1:5" s="3" customFormat="1" ht="13.5" customHeight="1">
      <c r="A7" s="48" t="s">
        <v>48</v>
      </c>
      <c r="B7" s="49">
        <v>361</v>
      </c>
      <c r="C7" s="50">
        <v>90</v>
      </c>
      <c r="D7" s="51">
        <v>3670.364802259887</v>
      </c>
      <c r="E7" s="52">
        <v>77.63</v>
      </c>
    </row>
    <row r="8" spans="1:5" s="3" customFormat="1" ht="13.5" customHeight="1">
      <c r="A8" s="48" t="s">
        <v>49</v>
      </c>
      <c r="B8" s="49">
        <v>5082</v>
      </c>
      <c r="C8" s="50">
        <v>91</v>
      </c>
      <c r="D8" s="51">
        <v>3026.99896544586</v>
      </c>
      <c r="E8" s="52">
        <v>82.21</v>
      </c>
    </row>
    <row r="9" spans="1:5" s="3" customFormat="1" ht="13.5" customHeight="1">
      <c r="A9" s="48" t="s">
        <v>50</v>
      </c>
      <c r="B9" s="49">
        <v>955</v>
      </c>
      <c r="C9" s="50">
        <v>95</v>
      </c>
      <c r="D9" s="51">
        <v>2883.3546592885154</v>
      </c>
      <c r="E9" s="52">
        <v>68.18</v>
      </c>
    </row>
    <row r="10" spans="1:5" s="3" customFormat="1" ht="13.5" customHeight="1">
      <c r="A10" s="48" t="s">
        <v>51</v>
      </c>
      <c r="B10" s="49">
        <v>5436</v>
      </c>
      <c r="C10" s="50">
        <v>75</v>
      </c>
      <c r="D10" s="51">
        <v>5486.278721098092</v>
      </c>
      <c r="E10" s="52">
        <v>117.84</v>
      </c>
    </row>
    <row r="11" spans="1:5" s="3" customFormat="1" ht="13.5" customHeight="1">
      <c r="A11" s="48" t="s">
        <v>52</v>
      </c>
      <c r="B11" s="49">
        <v>299</v>
      </c>
      <c r="C11" s="50">
        <v>100</v>
      </c>
      <c r="D11" s="51">
        <v>3013.8542829931966</v>
      </c>
      <c r="E11" s="52">
        <v>71.81</v>
      </c>
    </row>
    <row r="12" spans="1:5" s="3" customFormat="1" ht="13.5" customHeight="1">
      <c r="A12" s="48" t="s">
        <v>53</v>
      </c>
      <c r="B12" s="49">
        <v>1557</v>
      </c>
      <c r="C12" s="50">
        <v>95</v>
      </c>
      <c r="D12" s="51">
        <v>2994.953908113456</v>
      </c>
      <c r="E12" s="52">
        <v>73.33</v>
      </c>
    </row>
    <row r="13" spans="1:5" s="3" customFormat="1" ht="13.5" customHeight="1">
      <c r="A13" s="48" t="s">
        <v>54</v>
      </c>
      <c r="B13" s="49">
        <v>3291</v>
      </c>
      <c r="C13" s="50">
        <v>80</v>
      </c>
      <c r="D13" s="51">
        <v>5241.22010252963</v>
      </c>
      <c r="E13" s="52">
        <v>108.74</v>
      </c>
    </row>
    <row r="14" spans="1:5" s="3" customFormat="1" ht="13.5" customHeight="1">
      <c r="A14" s="48" t="s">
        <v>55</v>
      </c>
      <c r="B14" s="49">
        <v>1495</v>
      </c>
      <c r="C14" s="50">
        <v>78</v>
      </c>
      <c r="D14" s="51">
        <v>4170.647860858256</v>
      </c>
      <c r="E14" s="52">
        <v>103.91</v>
      </c>
    </row>
    <row r="15" spans="1:5" s="3" customFormat="1" ht="13.5" customHeight="1">
      <c r="A15" s="48" t="s">
        <v>56</v>
      </c>
      <c r="B15" s="49">
        <v>620</v>
      </c>
      <c r="C15" s="50">
        <v>100</v>
      </c>
      <c r="D15" s="51">
        <v>2825.500645695364</v>
      </c>
      <c r="E15" s="52">
        <v>69.91</v>
      </c>
    </row>
    <row r="16" spans="1:5" s="3" customFormat="1" ht="13.5" customHeight="1">
      <c r="A16" s="48" t="s">
        <v>57</v>
      </c>
      <c r="B16" s="49">
        <v>94</v>
      </c>
      <c r="C16" s="50">
        <v>60</v>
      </c>
      <c r="D16" s="51">
        <v>10062.212843137253</v>
      </c>
      <c r="E16" s="52">
        <v>532.68</v>
      </c>
    </row>
    <row r="17" spans="1:5" s="3" customFormat="1" ht="13.5" customHeight="1">
      <c r="A17" s="48" t="s">
        <v>58</v>
      </c>
      <c r="B17" s="49">
        <v>44270</v>
      </c>
      <c r="C17" s="50">
        <v>93</v>
      </c>
      <c r="D17" s="51">
        <v>3181.1160596667773</v>
      </c>
      <c r="E17" s="52">
        <v>79.09</v>
      </c>
    </row>
    <row r="18" spans="1:5" s="3" customFormat="1" ht="13.5" customHeight="1">
      <c r="A18" s="48" t="s">
        <v>59</v>
      </c>
      <c r="B18" s="49">
        <v>6110</v>
      </c>
      <c r="C18" s="50">
        <v>95</v>
      </c>
      <c r="D18" s="51">
        <v>3018.6032765348145</v>
      </c>
      <c r="E18" s="52">
        <v>73.7</v>
      </c>
    </row>
    <row r="19" spans="1:5" s="3" customFormat="1" ht="13.5" customHeight="1">
      <c r="A19" s="48" t="s">
        <v>60</v>
      </c>
      <c r="B19" s="49">
        <v>2737</v>
      </c>
      <c r="C19" s="50">
        <v>65</v>
      </c>
      <c r="D19" s="51">
        <v>4804.476426180737</v>
      </c>
      <c r="E19" s="52">
        <v>127.89</v>
      </c>
    </row>
    <row r="20" spans="1:5" s="3" customFormat="1" ht="13.5" customHeight="1">
      <c r="A20" s="48" t="s">
        <v>61</v>
      </c>
      <c r="B20" s="49">
        <v>945</v>
      </c>
      <c r="C20" s="50">
        <v>69</v>
      </c>
      <c r="D20" s="51">
        <v>5111.034397699893</v>
      </c>
      <c r="E20" s="52">
        <v>113.81</v>
      </c>
    </row>
    <row r="21" spans="1:5" s="3" customFormat="1" ht="13.5" customHeight="1">
      <c r="A21" s="48" t="s">
        <v>62</v>
      </c>
      <c r="B21" s="49">
        <v>1745</v>
      </c>
      <c r="C21" s="50">
        <v>90</v>
      </c>
      <c r="D21" s="51">
        <v>2444.8795141242936</v>
      </c>
      <c r="E21" s="52">
        <v>67.34</v>
      </c>
    </row>
    <row r="22" spans="1:5" s="3" customFormat="1" ht="13.5" customHeight="1">
      <c r="A22" s="48" t="s">
        <v>63</v>
      </c>
      <c r="B22" s="49">
        <v>890</v>
      </c>
      <c r="C22" s="50">
        <v>100</v>
      </c>
      <c r="D22" s="51">
        <v>3108.7077570134525</v>
      </c>
      <c r="E22" s="52">
        <v>75.17</v>
      </c>
    </row>
    <row r="23" spans="1:5" s="3" customFormat="1" ht="13.5" customHeight="1">
      <c r="A23" s="48" t="s">
        <v>64</v>
      </c>
      <c r="B23" s="49">
        <v>53</v>
      </c>
      <c r="C23" s="50">
        <v>100</v>
      </c>
      <c r="D23" s="51">
        <v>5229.007884615384</v>
      </c>
      <c r="E23" s="52">
        <v>60.11</v>
      </c>
    </row>
    <row r="24" spans="1:5" s="3" customFormat="1" ht="13.5" customHeight="1">
      <c r="A24" s="48" t="s">
        <v>65</v>
      </c>
      <c r="B24" s="49">
        <v>1914</v>
      </c>
      <c r="C24" s="50">
        <v>95</v>
      </c>
      <c r="D24" s="51">
        <v>2904.243050245197</v>
      </c>
      <c r="E24" s="52">
        <v>70.71</v>
      </c>
    </row>
    <row r="25" spans="1:5" s="3" customFormat="1" ht="13.5" customHeight="1">
      <c r="A25" s="48" t="s">
        <v>66</v>
      </c>
      <c r="B25" s="49">
        <v>452</v>
      </c>
      <c r="C25" s="50">
        <v>78</v>
      </c>
      <c r="D25" s="51">
        <v>4383.903900977094</v>
      </c>
      <c r="E25" s="52">
        <v>97.93</v>
      </c>
    </row>
    <row r="26" spans="1:5" s="3" customFormat="1" ht="13.5" customHeight="1">
      <c r="A26" s="48" t="s">
        <v>67</v>
      </c>
      <c r="B26" s="49">
        <v>1613</v>
      </c>
      <c r="C26" s="50">
        <v>85</v>
      </c>
      <c r="D26" s="51">
        <v>5161.013086053412</v>
      </c>
      <c r="E26" s="52">
        <v>99.94</v>
      </c>
    </row>
    <row r="27" spans="1:5" s="3" customFormat="1" ht="13.5" customHeight="1">
      <c r="A27" s="48" t="s">
        <v>68</v>
      </c>
      <c r="B27" s="49">
        <v>458</v>
      </c>
      <c r="C27" s="50">
        <v>82</v>
      </c>
      <c r="D27" s="51">
        <v>4425.75756097561</v>
      </c>
      <c r="E27" s="52">
        <v>94.71</v>
      </c>
    </row>
    <row r="28" spans="1:5" s="3" customFormat="1" ht="13.5" customHeight="1">
      <c r="A28" s="48" t="s">
        <v>69</v>
      </c>
      <c r="B28" s="49">
        <v>789</v>
      </c>
      <c r="C28" s="50">
        <v>95</v>
      </c>
      <c r="D28" s="51">
        <v>3102.957095926412</v>
      </c>
      <c r="E28" s="52">
        <v>85.01</v>
      </c>
    </row>
    <row r="29" spans="1:5" s="3" customFormat="1" ht="13.5" customHeight="1">
      <c r="A29" s="48" t="s">
        <v>70</v>
      </c>
      <c r="B29" s="49">
        <v>1501</v>
      </c>
      <c r="C29" s="50">
        <v>65</v>
      </c>
      <c r="D29" s="51">
        <v>3892.225371466135</v>
      </c>
      <c r="E29" s="52">
        <v>484.7</v>
      </c>
    </row>
    <row r="30" spans="1:5" s="3" customFormat="1" ht="13.5" customHeight="1">
      <c r="A30" s="48" t="s">
        <v>71</v>
      </c>
      <c r="B30" s="49">
        <v>3068</v>
      </c>
      <c r="C30" s="50">
        <v>88</v>
      </c>
      <c r="D30" s="51">
        <v>2800.7504390416557</v>
      </c>
      <c r="E30" s="52">
        <v>78.64</v>
      </c>
    </row>
    <row r="31" spans="1:5" s="3" customFormat="1" ht="13.5" customHeight="1">
      <c r="A31" s="48" t="s">
        <v>72</v>
      </c>
      <c r="B31" s="49">
        <v>49</v>
      </c>
      <c r="C31" s="50">
        <v>75</v>
      </c>
      <c r="D31" s="51">
        <v>3224.7408163265304</v>
      </c>
      <c r="E31" s="52">
        <v>71.74</v>
      </c>
    </row>
    <row r="32" spans="1:5" s="3" customFormat="1" ht="13.5" customHeight="1">
      <c r="A32" s="48" t="s">
        <v>73</v>
      </c>
      <c r="B32" s="49">
        <v>2330</v>
      </c>
      <c r="C32" s="50">
        <v>78</v>
      </c>
      <c r="D32" s="51">
        <v>4085.483316401571</v>
      </c>
      <c r="E32" s="52">
        <v>102.41</v>
      </c>
    </row>
    <row r="33" spans="1:5" s="3" customFormat="1" ht="13.5" customHeight="1">
      <c r="A33" s="48" t="s">
        <v>74</v>
      </c>
      <c r="B33" s="49">
        <v>6740</v>
      </c>
      <c r="C33" s="50">
        <v>94</v>
      </c>
      <c r="D33" s="51">
        <v>2992.81864546241</v>
      </c>
      <c r="E33" s="52">
        <v>75.45</v>
      </c>
    </row>
    <row r="34" spans="1:5" s="3" customFormat="1" ht="13.5" customHeight="1">
      <c r="A34" s="48" t="s">
        <v>75</v>
      </c>
      <c r="B34" s="49">
        <v>4329</v>
      </c>
      <c r="C34" s="50">
        <v>85</v>
      </c>
      <c r="D34" s="51">
        <v>2944.9660455367457</v>
      </c>
      <c r="E34" s="52">
        <v>87.39</v>
      </c>
    </row>
    <row r="35" spans="1:5" s="3" customFormat="1" ht="13.5" customHeight="1">
      <c r="A35" s="48" t="s">
        <v>76</v>
      </c>
      <c r="B35" s="49">
        <v>2227</v>
      </c>
      <c r="C35" s="50">
        <v>55</v>
      </c>
      <c r="D35" s="51">
        <v>5512.029475843208</v>
      </c>
      <c r="E35" s="52">
        <v>135.32</v>
      </c>
    </row>
    <row r="36" spans="1:5" s="3" customFormat="1" ht="13.5" customHeight="1">
      <c r="A36" s="48" t="s">
        <v>77</v>
      </c>
      <c r="B36" s="49">
        <v>1102</v>
      </c>
      <c r="C36" s="50">
        <v>95</v>
      </c>
      <c r="D36" s="51">
        <v>2953.097418502203</v>
      </c>
      <c r="E36" s="52">
        <v>65.51</v>
      </c>
    </row>
    <row r="37" spans="1:5" s="3" customFormat="1" ht="13.5" customHeight="1">
      <c r="A37" s="48" t="s">
        <v>78</v>
      </c>
      <c r="B37" s="49">
        <v>36</v>
      </c>
      <c r="C37" s="50">
        <v>100</v>
      </c>
      <c r="D37" s="51">
        <v>3335.4875</v>
      </c>
      <c r="E37" s="52">
        <v>64.42</v>
      </c>
    </row>
    <row r="38" spans="1:5" s="3" customFormat="1" ht="13.5" customHeight="1">
      <c r="A38" s="48" t="s">
        <v>79</v>
      </c>
      <c r="B38" s="49">
        <v>1110</v>
      </c>
      <c r="C38" s="50">
        <v>90</v>
      </c>
      <c r="D38" s="51">
        <v>2833.8419352014002</v>
      </c>
      <c r="E38" s="52">
        <v>65.47</v>
      </c>
    </row>
    <row r="39" spans="1:5" s="3" customFormat="1" ht="13.5" customHeight="1">
      <c r="A39" s="48" t="s">
        <v>80</v>
      </c>
      <c r="B39" s="49">
        <v>7420</v>
      </c>
      <c r="C39" s="50">
        <v>88</v>
      </c>
      <c r="D39" s="51">
        <v>4847.564722195431</v>
      </c>
      <c r="E39" s="52">
        <v>108.07</v>
      </c>
    </row>
    <row r="40" spans="1:5" s="3" customFormat="1" ht="13.5" customHeight="1">
      <c r="A40" s="48" t="s">
        <v>81</v>
      </c>
      <c r="B40" s="49">
        <v>2848</v>
      </c>
      <c r="C40" s="50">
        <v>80</v>
      </c>
      <c r="D40" s="51">
        <v>3368.7585047216594</v>
      </c>
      <c r="E40" s="52">
        <v>88.42</v>
      </c>
    </row>
    <row r="41" spans="1:5" s="3" customFormat="1" ht="13.5" customHeight="1">
      <c r="A41" s="48" t="s">
        <v>143</v>
      </c>
      <c r="B41" s="49">
        <v>4816</v>
      </c>
      <c r="C41" s="50">
        <v>60</v>
      </c>
      <c r="D41" s="51">
        <v>7256.983548957427</v>
      </c>
      <c r="E41" s="52">
        <v>175.71</v>
      </c>
    </row>
    <row r="42" spans="1:5" s="3" customFormat="1" ht="13.5" customHeight="1">
      <c r="A42" s="48" t="s">
        <v>82</v>
      </c>
      <c r="B42" s="49">
        <v>2155</v>
      </c>
      <c r="C42" s="50">
        <v>75</v>
      </c>
      <c r="D42" s="51">
        <v>4443.8732053742815</v>
      </c>
      <c r="E42" s="52">
        <v>131.19</v>
      </c>
    </row>
    <row r="43" spans="1:5" s="3" customFormat="1" ht="13.5" customHeight="1">
      <c r="A43" s="48" t="s">
        <v>196</v>
      </c>
      <c r="B43" s="49">
        <v>2851</v>
      </c>
      <c r="C43" s="50">
        <v>86</v>
      </c>
      <c r="D43" s="51">
        <v>2900.165977265428</v>
      </c>
      <c r="E43" s="52">
        <v>80.85</v>
      </c>
    </row>
    <row r="44" spans="1:5" s="3" customFormat="1" ht="13.5" customHeight="1">
      <c r="A44" s="48" t="s">
        <v>83</v>
      </c>
      <c r="B44" s="49">
        <v>1487</v>
      </c>
      <c r="C44" s="50">
        <v>65</v>
      </c>
      <c r="D44" s="51">
        <v>4605.58379358438</v>
      </c>
      <c r="E44" s="52">
        <v>119</v>
      </c>
    </row>
    <row r="45" spans="1:5" s="3" customFormat="1" ht="13.5" customHeight="1">
      <c r="A45" s="48" t="s">
        <v>84</v>
      </c>
      <c r="B45" s="49">
        <v>608</v>
      </c>
      <c r="C45" s="50">
        <v>100</v>
      </c>
      <c r="D45" s="51">
        <v>2828.9246366782004</v>
      </c>
      <c r="E45" s="52">
        <v>70.86</v>
      </c>
    </row>
    <row r="46" spans="1:5" s="3" customFormat="1" ht="13.5" customHeight="1">
      <c r="A46" s="48" t="s">
        <v>85</v>
      </c>
      <c r="B46" s="49">
        <v>177</v>
      </c>
      <c r="C46" s="50">
        <v>70</v>
      </c>
      <c r="D46" s="51">
        <v>2696.8298850574715</v>
      </c>
      <c r="E46" s="52">
        <v>98.57</v>
      </c>
    </row>
    <row r="47" spans="1:5" s="3" customFormat="1" ht="13.5" customHeight="1">
      <c r="A47" s="48" t="s">
        <v>152</v>
      </c>
      <c r="B47" s="49">
        <v>2782</v>
      </c>
      <c r="C47" s="50">
        <v>94</v>
      </c>
      <c r="D47" s="51">
        <v>2408.7842507970254</v>
      </c>
      <c r="E47" s="52">
        <v>60</v>
      </c>
    </row>
    <row r="48" spans="1:5" s="3" customFormat="1" ht="13.5" customHeight="1">
      <c r="A48" s="48" t="s">
        <v>138</v>
      </c>
      <c r="B48" s="49">
        <v>5076</v>
      </c>
      <c r="C48" s="50">
        <v>85</v>
      </c>
      <c r="D48" s="51">
        <v>3271.0602325464956</v>
      </c>
      <c r="E48" s="52">
        <v>79.56</v>
      </c>
    </row>
    <row r="49" spans="1:5" s="3" customFormat="1" ht="13.5" customHeight="1">
      <c r="A49" s="49" t="s">
        <v>86</v>
      </c>
      <c r="B49" s="49">
        <v>790</v>
      </c>
      <c r="C49" s="50">
        <v>95</v>
      </c>
      <c r="D49" s="51">
        <v>3512.075753830628</v>
      </c>
      <c r="E49" s="52">
        <v>67.52</v>
      </c>
    </row>
    <row r="50" spans="1:5" s="3" customFormat="1" ht="13.5" customHeight="1">
      <c r="A50" s="48" t="s">
        <v>87</v>
      </c>
      <c r="B50" s="49">
        <v>4820</v>
      </c>
      <c r="C50" s="50">
        <v>88</v>
      </c>
      <c r="D50" s="51">
        <v>2876.433655913978</v>
      </c>
      <c r="E50" s="52">
        <v>90.39</v>
      </c>
    </row>
    <row r="51" spans="1:5" s="3" customFormat="1" ht="13.5" customHeight="1">
      <c r="A51" s="48" t="s">
        <v>88</v>
      </c>
      <c r="B51" s="49">
        <v>473</v>
      </c>
      <c r="C51" s="50">
        <v>75</v>
      </c>
      <c r="D51" s="51">
        <v>5384.222788259958</v>
      </c>
      <c r="E51" s="52">
        <v>117.74</v>
      </c>
    </row>
    <row r="52" spans="1:5" s="3" customFormat="1" ht="13.5" customHeight="1">
      <c r="A52" s="48" t="s">
        <v>89</v>
      </c>
      <c r="B52" s="49">
        <v>1367</v>
      </c>
      <c r="C52" s="50">
        <v>70</v>
      </c>
      <c r="D52" s="51">
        <v>4185.638123620307</v>
      </c>
      <c r="E52" s="52">
        <v>106.45</v>
      </c>
    </row>
    <row r="53" spans="1:5" s="3" customFormat="1" ht="13.5" customHeight="1">
      <c r="A53" s="48" t="s">
        <v>90</v>
      </c>
      <c r="B53" s="49">
        <v>388</v>
      </c>
      <c r="C53" s="50">
        <v>92</v>
      </c>
      <c r="D53" s="51">
        <v>2413.547873417722</v>
      </c>
      <c r="E53" s="52">
        <v>47.86</v>
      </c>
    </row>
    <row r="54" spans="1:5" s="3" customFormat="1" ht="13.5" customHeight="1">
      <c r="A54" s="48" t="s">
        <v>91</v>
      </c>
      <c r="B54" s="49">
        <v>1736</v>
      </c>
      <c r="C54" s="50">
        <v>90</v>
      </c>
      <c r="D54" s="51">
        <v>3482.2978153389013</v>
      </c>
      <c r="E54" s="52">
        <v>86.52</v>
      </c>
    </row>
    <row r="55" spans="1:5" s="3" customFormat="1" ht="13.5" customHeight="1">
      <c r="A55" s="48" t="s">
        <v>195</v>
      </c>
      <c r="B55" s="49">
        <v>1213</v>
      </c>
      <c r="C55" s="50">
        <v>100</v>
      </c>
      <c r="D55" s="51">
        <v>2547.6280609232313</v>
      </c>
      <c r="E55" s="52">
        <v>74.02</v>
      </c>
    </row>
    <row r="56" spans="1:5" s="3" customFormat="1" ht="13.5" customHeight="1">
      <c r="A56" s="48" t="s">
        <v>92</v>
      </c>
      <c r="B56" s="49">
        <v>489</v>
      </c>
      <c r="C56" s="50">
        <v>90</v>
      </c>
      <c r="D56" s="51">
        <v>3003.6039799999994</v>
      </c>
      <c r="E56" s="52">
        <v>66.94</v>
      </c>
    </row>
    <row r="57" spans="1:5" s="3" customFormat="1" ht="13.5" customHeight="1">
      <c r="A57" s="48" t="s">
        <v>93</v>
      </c>
      <c r="B57" s="49">
        <v>42</v>
      </c>
      <c r="C57" s="50">
        <v>65</v>
      </c>
      <c r="D57" s="51">
        <v>3570.9500000000007</v>
      </c>
      <c r="E57" s="52">
        <v>83.54</v>
      </c>
    </row>
    <row r="58" spans="1:5" s="3" customFormat="1" ht="13.5" customHeight="1">
      <c r="A58" s="48" t="s">
        <v>94</v>
      </c>
      <c r="B58" s="49">
        <v>16241</v>
      </c>
      <c r="C58" s="50">
        <v>90</v>
      </c>
      <c r="D58" s="51">
        <v>3416.5796738301124</v>
      </c>
      <c r="E58" s="52">
        <v>83.67</v>
      </c>
    </row>
    <row r="59" spans="1:5" s="3" customFormat="1" ht="13.5" customHeight="1">
      <c r="A59" s="48" t="s">
        <v>95</v>
      </c>
      <c r="B59" s="49">
        <v>6713</v>
      </c>
      <c r="C59" s="50">
        <v>90</v>
      </c>
      <c r="D59" s="51">
        <v>2921.703205633925</v>
      </c>
      <c r="E59" s="52">
        <v>89.21</v>
      </c>
    </row>
    <row r="60" spans="1:5" s="3" customFormat="1" ht="13.5" customHeight="1">
      <c r="A60" s="48" t="s">
        <v>96</v>
      </c>
      <c r="B60" s="49">
        <v>62464</v>
      </c>
      <c r="C60" s="50">
        <v>77</v>
      </c>
      <c r="D60" s="51">
        <v>6275.853059688012</v>
      </c>
      <c r="E60" s="52">
        <v>128.22</v>
      </c>
    </row>
    <row r="61" spans="1:5" s="3" customFormat="1" ht="13.5" customHeight="1">
      <c r="A61" s="48" t="s">
        <v>97</v>
      </c>
      <c r="B61" s="49">
        <v>1613</v>
      </c>
      <c r="C61" s="50">
        <v>90</v>
      </c>
      <c r="D61" s="51">
        <v>2897.669388783869</v>
      </c>
      <c r="E61" s="52">
        <v>76.23</v>
      </c>
    </row>
    <row r="62" spans="1:5" s="3" customFormat="1" ht="13.5" customHeight="1">
      <c r="A62" s="48" t="s">
        <v>98</v>
      </c>
      <c r="B62" s="49">
        <v>2618</v>
      </c>
      <c r="C62" s="50">
        <v>90</v>
      </c>
      <c r="D62" s="51">
        <v>2797.195265649448</v>
      </c>
      <c r="E62" s="52">
        <v>69.15</v>
      </c>
    </row>
    <row r="63" spans="1:5" s="3" customFormat="1" ht="13.5" customHeight="1">
      <c r="A63" s="48" t="s">
        <v>99</v>
      </c>
      <c r="B63" s="49">
        <v>1652</v>
      </c>
      <c r="C63" s="50">
        <v>75</v>
      </c>
      <c r="D63" s="51">
        <v>3854.8890725563538</v>
      </c>
      <c r="E63" s="52">
        <v>94.75</v>
      </c>
    </row>
    <row r="64" spans="1:5" s="3" customFormat="1" ht="13.5" customHeight="1">
      <c r="A64" s="48" t="s">
        <v>100</v>
      </c>
      <c r="B64" s="49">
        <v>1330</v>
      </c>
      <c r="C64" s="50">
        <v>65</v>
      </c>
      <c r="D64" s="51">
        <v>15633.609116279074</v>
      </c>
      <c r="E64" s="52">
        <v>214.41</v>
      </c>
    </row>
    <row r="65" spans="1:5" s="3" customFormat="1" ht="13.5" customHeight="1">
      <c r="A65" s="48" t="s">
        <v>101</v>
      </c>
      <c r="B65" s="49">
        <v>6575</v>
      </c>
      <c r="C65" s="50">
        <v>77</v>
      </c>
      <c r="D65" s="51">
        <v>4100.437110451213</v>
      </c>
      <c r="E65" s="52">
        <v>114.95</v>
      </c>
    </row>
    <row r="66" spans="1:5" s="3" customFormat="1" ht="13.5" customHeight="1">
      <c r="A66" s="48" t="s">
        <v>102</v>
      </c>
      <c r="B66" s="49">
        <v>1796</v>
      </c>
      <c r="C66" s="50">
        <v>70</v>
      </c>
      <c r="D66" s="51">
        <v>4256.536558756055</v>
      </c>
      <c r="E66" s="52">
        <v>106.39</v>
      </c>
    </row>
    <row r="67" spans="1:5" s="3" customFormat="1" ht="13.5" customHeight="1">
      <c r="A67" s="48" t="s">
        <v>103</v>
      </c>
      <c r="B67" s="49">
        <v>14909</v>
      </c>
      <c r="C67" s="50">
        <v>77</v>
      </c>
      <c r="D67" s="51">
        <v>4969.59005065045</v>
      </c>
      <c r="E67" s="52">
        <v>102.47</v>
      </c>
    </row>
    <row r="68" spans="1:5" s="3" customFormat="1" ht="13.5" customHeight="1">
      <c r="A68" s="48" t="s">
        <v>104</v>
      </c>
      <c r="B68" s="49">
        <v>198</v>
      </c>
      <c r="C68" s="50">
        <v>100</v>
      </c>
      <c r="D68" s="51">
        <v>3028.214676616916</v>
      </c>
      <c r="E68" s="52">
        <v>67.62</v>
      </c>
    </row>
    <row r="69" spans="1:5" s="3" customFormat="1" ht="13.5" customHeight="1">
      <c r="A69" s="48" t="s">
        <v>105</v>
      </c>
      <c r="B69" s="49">
        <v>1382</v>
      </c>
      <c r="C69" s="50">
        <v>60</v>
      </c>
      <c r="D69" s="51">
        <v>5759.24687815429</v>
      </c>
      <c r="E69" s="52">
        <v>125.45</v>
      </c>
    </row>
    <row r="70" spans="1:5" s="3" customFormat="1" ht="13.5" customHeight="1">
      <c r="A70" s="48" t="s">
        <v>106</v>
      </c>
      <c r="B70" s="49">
        <v>310</v>
      </c>
      <c r="C70" s="50">
        <v>100</v>
      </c>
      <c r="D70" s="51">
        <v>2589.344475308642</v>
      </c>
      <c r="E70" s="52">
        <v>62.37</v>
      </c>
    </row>
    <row r="71" spans="1:5" s="3" customFormat="1" ht="13.5" customHeight="1">
      <c r="A71" s="48" t="s">
        <v>107</v>
      </c>
      <c r="B71" s="49">
        <v>7421</v>
      </c>
      <c r="C71" s="50">
        <v>78</v>
      </c>
      <c r="D71" s="51">
        <v>3590.039619358347</v>
      </c>
      <c r="E71" s="52">
        <v>96.65</v>
      </c>
    </row>
    <row r="72" spans="1:5" s="3" customFormat="1" ht="13.5" customHeight="1">
      <c r="A72" s="48" t="s">
        <v>139</v>
      </c>
      <c r="B72" s="49">
        <v>4688</v>
      </c>
      <c r="C72" s="50">
        <v>92</v>
      </c>
      <c r="D72" s="51">
        <v>2880.626109727129</v>
      </c>
      <c r="E72" s="52">
        <v>73.53</v>
      </c>
    </row>
    <row r="73" spans="1:5" s="3" customFormat="1" ht="13.5" customHeight="1">
      <c r="A73" s="48" t="s">
        <v>108</v>
      </c>
      <c r="B73" s="49">
        <v>4371</v>
      </c>
      <c r="C73" s="50">
        <v>84</v>
      </c>
      <c r="D73" s="51">
        <v>3511.68072216045</v>
      </c>
      <c r="E73" s="52">
        <v>87.72</v>
      </c>
    </row>
    <row r="74" spans="1:5" s="3" customFormat="1" ht="13.5" customHeight="1">
      <c r="A74" s="48" t="s">
        <v>109</v>
      </c>
      <c r="B74" s="49">
        <v>714</v>
      </c>
      <c r="C74" s="50">
        <v>80</v>
      </c>
      <c r="D74" s="51">
        <v>6404.329032697551</v>
      </c>
      <c r="E74" s="52">
        <v>168.87</v>
      </c>
    </row>
    <row r="75" spans="1:5" s="3" customFormat="1" ht="13.5" customHeight="1">
      <c r="A75" s="48" t="s">
        <v>110</v>
      </c>
      <c r="B75" s="49">
        <v>2579</v>
      </c>
      <c r="C75" s="50">
        <v>78</v>
      </c>
      <c r="D75" s="51">
        <v>4325.952092598281</v>
      </c>
      <c r="E75" s="52">
        <v>96.32</v>
      </c>
    </row>
    <row r="76" spans="1:5" s="3" customFormat="1" ht="13.5" customHeight="1">
      <c r="A76" s="48" t="s">
        <v>111</v>
      </c>
      <c r="B76" s="49">
        <v>814</v>
      </c>
      <c r="C76" s="50">
        <v>75</v>
      </c>
      <c r="D76" s="51">
        <v>5435.879263024143</v>
      </c>
      <c r="E76" s="52">
        <v>122.1</v>
      </c>
    </row>
    <row r="77" spans="1:5" s="3" customFormat="1" ht="13.5" customHeight="1">
      <c r="A77" s="48" t="s">
        <v>112</v>
      </c>
      <c r="B77" s="49">
        <v>322</v>
      </c>
      <c r="C77" s="50">
        <v>90</v>
      </c>
      <c r="D77" s="51">
        <v>4291.887173913044</v>
      </c>
      <c r="E77" s="52">
        <v>91.09</v>
      </c>
    </row>
    <row r="78" spans="1:5" s="3" customFormat="1" ht="13.5" customHeight="1">
      <c r="A78" s="48" t="s">
        <v>113</v>
      </c>
      <c r="B78" s="49">
        <v>827</v>
      </c>
      <c r="C78" s="50">
        <v>95</v>
      </c>
      <c r="D78" s="51">
        <v>2933.3926187576126</v>
      </c>
      <c r="E78" s="52">
        <v>70.35</v>
      </c>
    </row>
    <row r="79" spans="1:5" s="3" customFormat="1" ht="13.5" customHeight="1">
      <c r="A79" s="48" t="s">
        <v>114</v>
      </c>
      <c r="B79" s="49">
        <v>2346</v>
      </c>
      <c r="C79" s="50">
        <v>65</v>
      </c>
      <c r="D79" s="51">
        <v>6151.804726261764</v>
      </c>
      <c r="E79" s="52">
        <v>117.56</v>
      </c>
    </row>
    <row r="80" spans="1:5" s="3" customFormat="1" ht="13.5" customHeight="1">
      <c r="A80" s="48" t="s">
        <v>153</v>
      </c>
      <c r="B80" s="49">
        <v>675</v>
      </c>
      <c r="C80" s="50">
        <v>95</v>
      </c>
      <c r="D80" s="51">
        <v>2910.1186425339374</v>
      </c>
      <c r="E80" s="52">
        <v>62.73</v>
      </c>
    </row>
    <row r="81" spans="1:5" s="3" customFormat="1" ht="13.5" customHeight="1">
      <c r="A81" s="48" t="s">
        <v>115</v>
      </c>
      <c r="B81" s="49">
        <v>1512</v>
      </c>
      <c r="C81" s="50">
        <v>70</v>
      </c>
      <c r="D81" s="51">
        <v>4477.28157901501</v>
      </c>
      <c r="E81" s="52">
        <v>118.81</v>
      </c>
    </row>
    <row r="82" spans="1:5" s="3" customFormat="1" ht="13.5" customHeight="1">
      <c r="A82" s="48" t="s">
        <v>116</v>
      </c>
      <c r="B82" s="49">
        <v>701</v>
      </c>
      <c r="C82" s="53">
        <v>75</v>
      </c>
      <c r="D82" s="51">
        <v>5715.788980169971</v>
      </c>
      <c r="E82" s="52">
        <v>113.74</v>
      </c>
    </row>
    <row r="83" spans="1:5" s="3" customFormat="1" ht="13.5" customHeight="1">
      <c r="A83" s="48" t="s">
        <v>117</v>
      </c>
      <c r="B83" s="49">
        <v>4624</v>
      </c>
      <c r="C83" s="50">
        <v>62</v>
      </c>
      <c r="D83" s="51">
        <v>8698.167820512821</v>
      </c>
      <c r="E83" s="52">
        <v>209.55</v>
      </c>
    </row>
    <row r="84" spans="1:5" s="3" customFormat="1" ht="13.5" customHeight="1">
      <c r="A84" s="48" t="s">
        <v>118</v>
      </c>
      <c r="B84" s="49">
        <v>308</v>
      </c>
      <c r="C84" s="50">
        <v>90</v>
      </c>
      <c r="D84" s="51">
        <v>2825.8015337423317</v>
      </c>
      <c r="E84" s="52">
        <v>66.98</v>
      </c>
    </row>
    <row r="85" spans="1:5" s="3" customFormat="1" ht="13.5" customHeight="1">
      <c r="A85" s="48" t="s">
        <v>119</v>
      </c>
      <c r="B85" s="49">
        <v>844</v>
      </c>
      <c r="C85" s="50">
        <v>95</v>
      </c>
      <c r="D85" s="51">
        <v>2542.8127875</v>
      </c>
      <c r="E85" s="52">
        <v>65.89</v>
      </c>
    </row>
    <row r="86" spans="1:5" s="3" customFormat="1" ht="13.5" customHeight="1">
      <c r="A86" s="48" t="s">
        <v>120</v>
      </c>
      <c r="B86" s="49">
        <v>1922</v>
      </c>
      <c r="C86" s="50">
        <v>85</v>
      </c>
      <c r="D86" s="51">
        <v>3094.415114911811</v>
      </c>
      <c r="E86" s="52">
        <v>97.85</v>
      </c>
    </row>
    <row r="87" spans="1:5" s="3" customFormat="1" ht="13.5" customHeight="1">
      <c r="A87" s="48" t="s">
        <v>121</v>
      </c>
      <c r="B87" s="49">
        <v>1595</v>
      </c>
      <c r="C87" s="50">
        <v>56</v>
      </c>
      <c r="D87" s="51">
        <v>6648.159935358758</v>
      </c>
      <c r="E87" s="52">
        <v>158.04</v>
      </c>
    </row>
    <row r="88" spans="1:5" s="3" customFormat="1" ht="13.5" customHeight="1">
      <c r="A88" s="48" t="s">
        <v>122</v>
      </c>
      <c r="B88" s="49">
        <v>381</v>
      </c>
      <c r="C88" s="50">
        <v>90</v>
      </c>
      <c r="D88" s="51">
        <v>2964.449871134021</v>
      </c>
      <c r="E88" s="52">
        <v>68.18</v>
      </c>
    </row>
    <row r="89" spans="1:5" s="3" customFormat="1" ht="13.5" customHeight="1">
      <c r="A89" s="48" t="s">
        <v>123</v>
      </c>
      <c r="B89" s="49">
        <v>1364</v>
      </c>
      <c r="C89" s="50">
        <v>87</v>
      </c>
      <c r="D89" s="51">
        <v>3063.012072808321</v>
      </c>
      <c r="E89" s="52">
        <v>82.81</v>
      </c>
    </row>
    <row r="90" spans="1:5" s="3" customFormat="1" ht="13.5" customHeight="1">
      <c r="A90" s="48" t="s">
        <v>124</v>
      </c>
      <c r="B90" s="49">
        <v>951</v>
      </c>
      <c r="C90" s="50">
        <v>95</v>
      </c>
      <c r="D90" s="51">
        <v>3159.4321407035177</v>
      </c>
      <c r="E90" s="52">
        <v>69.53</v>
      </c>
    </row>
    <row r="91" spans="1:5" s="3" customFormat="1" ht="13.5" customHeight="1">
      <c r="A91" s="48" t="s">
        <v>125</v>
      </c>
      <c r="B91" s="49">
        <v>2663</v>
      </c>
      <c r="C91" s="50">
        <v>80</v>
      </c>
      <c r="D91" s="51">
        <v>3289.9400675525203</v>
      </c>
      <c r="E91" s="52">
        <v>82.56</v>
      </c>
    </row>
    <row r="92" spans="1:5" s="3" customFormat="1" ht="13.5" customHeight="1">
      <c r="A92" s="48" t="s">
        <v>155</v>
      </c>
      <c r="B92" s="49">
        <v>4188</v>
      </c>
      <c r="C92" s="50">
        <v>95</v>
      </c>
      <c r="D92" s="51">
        <v>2986.330866242062</v>
      </c>
      <c r="E92" s="52">
        <v>71.81</v>
      </c>
    </row>
    <row r="93" spans="1:5" s="3" customFormat="1" ht="13.5" customHeight="1">
      <c r="A93" s="48" t="s">
        <v>126</v>
      </c>
      <c r="B93" s="49">
        <v>538</v>
      </c>
      <c r="C93" s="50">
        <v>75</v>
      </c>
      <c r="D93" s="51">
        <v>8511.52201818182</v>
      </c>
      <c r="E93" s="52">
        <v>159.88</v>
      </c>
    </row>
    <row r="94" spans="1:5" s="3" customFormat="1" ht="13.5" customHeight="1">
      <c r="A94" s="48" t="s">
        <v>127</v>
      </c>
      <c r="B94" s="49">
        <v>2584</v>
      </c>
      <c r="C94" s="50">
        <v>70</v>
      </c>
      <c r="D94" s="51">
        <v>3675.9909234877036</v>
      </c>
      <c r="E94" s="52">
        <v>98.48</v>
      </c>
    </row>
    <row r="95" spans="1:5" s="3" customFormat="1" ht="13.5" customHeight="1">
      <c r="A95" s="48" t="s">
        <v>128</v>
      </c>
      <c r="B95" s="49">
        <v>2207</v>
      </c>
      <c r="C95" s="50">
        <v>75</v>
      </c>
      <c r="D95" s="51">
        <v>4056.5093136247174</v>
      </c>
      <c r="E95" s="52">
        <v>118.73</v>
      </c>
    </row>
    <row r="96" spans="1:5" s="3" customFormat="1" ht="13.5" customHeight="1">
      <c r="A96" s="48" t="s">
        <v>142</v>
      </c>
      <c r="B96" s="49">
        <v>2053</v>
      </c>
      <c r="C96" s="50">
        <v>93</v>
      </c>
      <c r="D96" s="51">
        <v>3177.4755651755654</v>
      </c>
      <c r="E96" s="52">
        <v>71.18</v>
      </c>
    </row>
    <row r="97" spans="1:5" s="3" customFormat="1" ht="13.5" customHeight="1">
      <c r="A97" s="48" t="s">
        <v>129</v>
      </c>
      <c r="B97" s="49">
        <v>2070</v>
      </c>
      <c r="C97" s="50">
        <v>65</v>
      </c>
      <c r="D97" s="51">
        <v>6685.930359634996</v>
      </c>
      <c r="E97" s="52">
        <v>128.4</v>
      </c>
    </row>
    <row r="98" spans="1:5" s="3" customFormat="1" ht="13.5" customHeight="1">
      <c r="A98" s="48" t="s">
        <v>130</v>
      </c>
      <c r="B98" s="49">
        <v>4461</v>
      </c>
      <c r="C98" s="50">
        <v>65</v>
      </c>
      <c r="D98" s="51">
        <v>7018.106398012339</v>
      </c>
      <c r="E98" s="52">
        <v>115.71</v>
      </c>
    </row>
    <row r="99" spans="1:5" s="3" customFormat="1" ht="13.5" customHeight="1">
      <c r="A99" s="48" t="s">
        <v>131</v>
      </c>
      <c r="B99" s="49">
        <v>3244</v>
      </c>
      <c r="C99" s="50">
        <v>93</v>
      </c>
      <c r="D99" s="51">
        <v>2836.3181955256173</v>
      </c>
      <c r="E99" s="52">
        <v>85.12</v>
      </c>
    </row>
    <row r="100" spans="1:5" s="3" customFormat="1" ht="13.5" customHeight="1">
      <c r="A100" s="48" t="s">
        <v>145</v>
      </c>
      <c r="B100" s="49">
        <v>2694</v>
      </c>
      <c r="C100" s="50">
        <v>85</v>
      </c>
      <c r="D100" s="51">
        <v>2981.639931480776</v>
      </c>
      <c r="E100" s="52">
        <v>81.56</v>
      </c>
    </row>
    <row r="101" spans="1:5" s="3" customFormat="1" ht="13.5" customHeight="1">
      <c r="A101" s="48" t="s">
        <v>132</v>
      </c>
      <c r="B101" s="49">
        <v>3080</v>
      </c>
      <c r="C101" s="50">
        <v>85</v>
      </c>
      <c r="D101" s="51">
        <v>2856.1823046875</v>
      </c>
      <c r="E101" s="52">
        <v>82.69</v>
      </c>
    </row>
    <row r="102" spans="1:5" s="3" customFormat="1" ht="13.5" customHeight="1">
      <c r="A102" s="48" t="s">
        <v>194</v>
      </c>
      <c r="B102" s="49">
        <v>3075</v>
      </c>
      <c r="C102" s="50">
        <v>85</v>
      </c>
      <c r="D102" s="51">
        <v>2651.166545281824</v>
      </c>
      <c r="E102" s="52">
        <v>74.09</v>
      </c>
    </row>
    <row r="103" spans="1:5" s="3" customFormat="1" ht="13.5" customHeight="1">
      <c r="A103" s="48" t="s">
        <v>133</v>
      </c>
      <c r="B103" s="49">
        <v>3346</v>
      </c>
      <c r="C103" s="50">
        <v>87</v>
      </c>
      <c r="D103" s="51">
        <v>3612.1676824114734</v>
      </c>
      <c r="E103" s="52">
        <v>95.08</v>
      </c>
    </row>
    <row r="104" spans="1:5" s="3" customFormat="1" ht="13.5" customHeight="1">
      <c r="A104" s="48" t="s">
        <v>243</v>
      </c>
      <c r="B104" s="49">
        <v>2992</v>
      </c>
      <c r="C104" s="50">
        <v>80</v>
      </c>
      <c r="D104" s="51">
        <v>3118.3774850989143</v>
      </c>
      <c r="E104" s="52">
        <v>90.98</v>
      </c>
    </row>
    <row r="105" spans="1:5" s="3" customFormat="1" ht="13.5" customHeight="1">
      <c r="A105" s="48" t="s">
        <v>134</v>
      </c>
      <c r="B105" s="49">
        <v>620</v>
      </c>
      <c r="C105" s="50">
        <v>80</v>
      </c>
      <c r="D105" s="51">
        <v>3644.045728797997</v>
      </c>
      <c r="E105" s="52">
        <v>108.05</v>
      </c>
    </row>
    <row r="106" spans="1:5" s="3" customFormat="1" ht="13.5" customHeight="1">
      <c r="A106" s="48" t="s">
        <v>160</v>
      </c>
      <c r="B106" s="49">
        <v>804</v>
      </c>
      <c r="C106" s="50">
        <v>95</v>
      </c>
      <c r="D106" s="51">
        <v>3554.41351957416</v>
      </c>
      <c r="E106" s="52">
        <v>63.1</v>
      </c>
    </row>
    <row r="107" spans="1:5" s="3" customFormat="1" ht="13.5" customHeight="1">
      <c r="A107" s="48" t="s">
        <v>135</v>
      </c>
      <c r="B107" s="49">
        <v>1917</v>
      </c>
      <c r="C107" s="50">
        <v>85</v>
      </c>
      <c r="D107" s="51">
        <v>2587.200788882137</v>
      </c>
      <c r="E107" s="52">
        <v>96.79</v>
      </c>
    </row>
    <row r="108" spans="1:5" s="3" customFormat="1" ht="13.5" customHeight="1">
      <c r="A108" s="48" t="s">
        <v>136</v>
      </c>
      <c r="B108" s="49">
        <v>415</v>
      </c>
      <c r="C108" s="50">
        <v>65</v>
      </c>
      <c r="D108" s="51">
        <v>7404.129928909954</v>
      </c>
      <c r="E108" s="52">
        <v>160.86</v>
      </c>
    </row>
    <row r="109" spans="1:5" s="3" customFormat="1" ht="22.5" customHeight="1">
      <c r="A109" s="54" t="s">
        <v>35</v>
      </c>
      <c r="B109" s="55">
        <v>354023</v>
      </c>
      <c r="C109" s="56">
        <v>79.05</v>
      </c>
      <c r="D109" s="57">
        <v>4299.446912308908</v>
      </c>
      <c r="E109" s="58">
        <v>100</v>
      </c>
    </row>
    <row r="110" spans="1:5" s="10" customFormat="1" ht="21.75" customHeight="1">
      <c r="A110" s="7" t="s">
        <v>140</v>
      </c>
      <c r="B110" s="7"/>
      <c r="C110" s="8"/>
      <c r="D110" s="7"/>
      <c r="E110" s="9"/>
    </row>
    <row r="111" spans="1:5" s="11" customFormat="1" ht="9.75" customHeight="1">
      <c r="A111" s="7" t="s">
        <v>191</v>
      </c>
      <c r="B111" s="7"/>
      <c r="C111" s="8"/>
      <c r="D111" s="7"/>
      <c r="E111" s="9"/>
    </row>
    <row r="112" ht="13.5">
      <c r="B112" s="30"/>
    </row>
  </sheetData>
  <sheetProtection/>
  <printOptions/>
  <pageMargins left="1.062992125984252" right="0.7874015748031497" top="0.5905511811023623" bottom="0.5511811023622047" header="0.5118110236220472" footer="0.31496062992125984"/>
  <pageSetup firstPageNumber="8" useFirstPageNumber="1" horizontalDpi="600" verticalDpi="600" orientation="portrait" paperSize="9" r:id="rId1"/>
  <headerFooter alignWithMargins="0">
    <oddFooter>&amp;C&amp;8-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zoomScale="140" zoomScaleNormal="140" zoomScalePageLayoutView="0" workbookViewId="0" topLeftCell="A1">
      <pane ySplit="2" topLeftCell="A97" activePane="bottomLeft" state="frozen"/>
      <selection pane="topLeft" activeCell="A116" sqref="A116:IV118"/>
      <selection pane="bottomLeft" activeCell="A113" sqref="A113"/>
    </sheetView>
  </sheetViews>
  <sheetFormatPr defaultColWidth="9.33203125" defaultRowHeight="12.75"/>
  <cols>
    <col min="1" max="1" width="21.5" style="16" customWidth="1"/>
    <col min="2" max="2" width="2.83203125" style="16" customWidth="1"/>
    <col min="3" max="4" width="10.83203125" style="16" customWidth="1"/>
    <col min="5" max="5" width="10.83203125" style="25" customWidth="1"/>
    <col min="6" max="6" width="2.83203125" style="16" customWidth="1"/>
    <col min="7" max="8" width="10.83203125" style="16" customWidth="1"/>
    <col min="9" max="9" width="10.83203125" style="25" customWidth="1"/>
    <col min="10" max="10" width="2.83203125" style="16" customWidth="1"/>
    <col min="11" max="11" width="11.83203125" style="25" customWidth="1"/>
    <col min="12" max="12" width="2.83203125" style="16" customWidth="1"/>
    <col min="13" max="14" width="10.83203125" style="16" customWidth="1"/>
    <col min="15" max="15" width="10.83203125" style="93" customWidth="1"/>
    <col min="16" max="16" width="2.83203125" style="16" customWidth="1"/>
    <col min="17" max="17" width="11.83203125" style="25" customWidth="1"/>
    <col min="18" max="18" width="10.66015625" style="16" bestFit="1" customWidth="1"/>
    <col min="19" max="16384" width="9.33203125" style="16" customWidth="1"/>
  </cols>
  <sheetData>
    <row r="1" spans="1:17" s="15" customFormat="1" ht="22.5" customHeight="1">
      <c r="A1" s="12" t="s">
        <v>304</v>
      </c>
      <c r="B1" s="14"/>
      <c r="C1" s="14"/>
      <c r="D1" s="14"/>
      <c r="E1" s="86"/>
      <c r="F1" s="14"/>
      <c r="G1" s="14"/>
      <c r="H1" s="14"/>
      <c r="I1" s="86"/>
      <c r="J1" s="14"/>
      <c r="K1" s="86"/>
      <c r="L1" s="14"/>
      <c r="M1" s="14"/>
      <c r="N1" s="14"/>
      <c r="O1" s="92"/>
      <c r="P1" s="14"/>
      <c r="Q1" s="86"/>
    </row>
    <row r="2" spans="1:17" ht="38.25">
      <c r="A2" s="61"/>
      <c r="B2" s="61"/>
      <c r="C2" s="176" t="s">
        <v>205</v>
      </c>
      <c r="D2" s="176" t="s">
        <v>215</v>
      </c>
      <c r="E2" s="46" t="s">
        <v>206</v>
      </c>
      <c r="F2" s="62"/>
      <c r="G2" s="176" t="s">
        <v>207</v>
      </c>
      <c r="H2" s="176" t="s">
        <v>216</v>
      </c>
      <c r="I2" s="46" t="s">
        <v>208</v>
      </c>
      <c r="J2" s="62"/>
      <c r="K2" s="183" t="s">
        <v>209</v>
      </c>
      <c r="L2" s="62"/>
      <c r="M2" s="176" t="s">
        <v>210</v>
      </c>
      <c r="N2" s="176" t="s">
        <v>211</v>
      </c>
      <c r="O2" s="184" t="s">
        <v>214</v>
      </c>
      <c r="P2" s="62"/>
      <c r="Q2" s="183" t="s">
        <v>213</v>
      </c>
    </row>
    <row r="3" spans="1:17" s="3" customFormat="1" ht="18" customHeight="1">
      <c r="A3" s="199" t="s">
        <v>192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9" s="3" customFormat="1" ht="13.5">
      <c r="A4" s="81" t="s">
        <v>163</v>
      </c>
      <c r="B4" s="70"/>
      <c r="C4" s="79">
        <v>9338.715100000001</v>
      </c>
      <c r="D4" s="79">
        <v>9511.04505</v>
      </c>
      <c r="E4" s="87">
        <f aca="true" t="shared" si="0" ref="E4:E35">D4-C4</f>
        <v>172.32994999999937</v>
      </c>
      <c r="F4" s="70"/>
      <c r="G4" s="79">
        <v>115.34699</v>
      </c>
      <c r="H4" s="64">
        <v>191.83127</v>
      </c>
      <c r="I4" s="82">
        <f aca="true" t="shared" si="1" ref="I4:I35">H4-G4</f>
        <v>76.48427999999998</v>
      </c>
      <c r="J4" s="70"/>
      <c r="K4" s="90">
        <f aca="true" t="shared" si="2" ref="K4:K35">E4+I4</f>
        <v>248.81422999999936</v>
      </c>
      <c r="L4" s="70"/>
      <c r="M4" s="64">
        <v>0</v>
      </c>
      <c r="N4" s="64">
        <v>0</v>
      </c>
      <c r="O4" s="72">
        <f aca="true" t="shared" si="3" ref="O4:O14">N4-M4</f>
        <v>0</v>
      </c>
      <c r="P4" s="70"/>
      <c r="Q4" s="90">
        <f aca="true" t="shared" si="4" ref="Q4:Q35">K4+O4</f>
        <v>248.81422999999936</v>
      </c>
      <c r="R4" s="29"/>
      <c r="S4" s="29"/>
    </row>
    <row r="5" spans="1:19" s="3" customFormat="1" ht="13.5">
      <c r="A5" s="63" t="s">
        <v>36</v>
      </c>
      <c r="B5" s="70"/>
      <c r="C5" s="64">
        <v>20285.130189999996</v>
      </c>
      <c r="D5" s="64">
        <v>21072.160880000003</v>
      </c>
      <c r="E5" s="87">
        <f t="shared" si="0"/>
        <v>787.0306900000069</v>
      </c>
      <c r="F5" s="70"/>
      <c r="G5" s="64">
        <v>294.26746999999995</v>
      </c>
      <c r="H5" s="79">
        <v>657.2704699999999</v>
      </c>
      <c r="I5" s="82">
        <f t="shared" si="1"/>
        <v>363.003</v>
      </c>
      <c r="J5" s="70"/>
      <c r="K5" s="90">
        <f t="shared" si="2"/>
        <v>1150.0336900000068</v>
      </c>
      <c r="L5" s="70"/>
      <c r="M5" s="79">
        <v>0</v>
      </c>
      <c r="N5" s="79">
        <v>0</v>
      </c>
      <c r="O5" s="72">
        <f t="shared" si="3"/>
        <v>0</v>
      </c>
      <c r="P5" s="70"/>
      <c r="Q5" s="90">
        <f t="shared" si="4"/>
        <v>1150.0336900000068</v>
      </c>
      <c r="R5" s="29"/>
      <c r="S5" s="29"/>
    </row>
    <row r="6" spans="1:19" s="3" customFormat="1" ht="13.5">
      <c r="A6" s="63" t="s">
        <v>10</v>
      </c>
      <c r="B6" s="70"/>
      <c r="C6" s="64">
        <v>8251.326060000001</v>
      </c>
      <c r="D6" s="64">
        <v>7473.44317</v>
      </c>
      <c r="E6" s="87">
        <f t="shared" si="0"/>
        <v>-777.8828900000017</v>
      </c>
      <c r="F6" s="70"/>
      <c r="G6" s="64">
        <v>32.484049999999996</v>
      </c>
      <c r="H6" s="64">
        <v>698.35845</v>
      </c>
      <c r="I6" s="82">
        <f t="shared" si="1"/>
        <v>665.8743999999999</v>
      </c>
      <c r="J6" s="70"/>
      <c r="K6" s="90">
        <f t="shared" si="2"/>
        <v>-112.00849000000176</v>
      </c>
      <c r="L6" s="70"/>
      <c r="M6" s="64">
        <v>0</v>
      </c>
      <c r="N6" s="64">
        <v>0</v>
      </c>
      <c r="O6" s="72">
        <f t="shared" si="3"/>
        <v>0</v>
      </c>
      <c r="P6" s="70"/>
      <c r="Q6" s="90">
        <f t="shared" si="4"/>
        <v>-112.00849000000176</v>
      </c>
      <c r="R6" s="29"/>
      <c r="S6" s="29"/>
    </row>
    <row r="7" spans="1:19" s="3" customFormat="1" ht="13.5">
      <c r="A7" s="63" t="s">
        <v>37</v>
      </c>
      <c r="B7" s="70"/>
      <c r="C7" s="64">
        <v>5643.8432</v>
      </c>
      <c r="D7" s="64">
        <v>5920.52544</v>
      </c>
      <c r="E7" s="87">
        <f t="shared" si="0"/>
        <v>276.6822400000001</v>
      </c>
      <c r="F7" s="70"/>
      <c r="G7" s="64">
        <v>33.70664</v>
      </c>
      <c r="H7" s="64">
        <v>113.31272</v>
      </c>
      <c r="I7" s="82">
        <f t="shared" si="1"/>
        <v>79.60607999999999</v>
      </c>
      <c r="J7" s="70"/>
      <c r="K7" s="90">
        <f t="shared" si="2"/>
        <v>356.2883200000001</v>
      </c>
      <c r="L7" s="70"/>
      <c r="M7" s="64">
        <v>0</v>
      </c>
      <c r="N7" s="64">
        <v>0</v>
      </c>
      <c r="O7" s="72">
        <f t="shared" si="3"/>
        <v>0</v>
      </c>
      <c r="P7" s="70"/>
      <c r="Q7" s="90">
        <f t="shared" si="4"/>
        <v>356.2883200000001</v>
      </c>
      <c r="R7" s="29"/>
      <c r="S7" s="29"/>
    </row>
    <row r="8" spans="1:19" s="3" customFormat="1" ht="13.5">
      <c r="A8" s="66" t="s">
        <v>186</v>
      </c>
      <c r="B8" s="70"/>
      <c r="C8" s="64">
        <v>19122.357359999998</v>
      </c>
      <c r="D8" s="64">
        <v>19488.56109</v>
      </c>
      <c r="E8" s="87">
        <f t="shared" si="0"/>
        <v>366.2037300000011</v>
      </c>
      <c r="F8" s="70"/>
      <c r="G8" s="64">
        <v>388.63859</v>
      </c>
      <c r="H8" s="64">
        <v>305.84821999999997</v>
      </c>
      <c r="I8" s="82">
        <f t="shared" si="1"/>
        <v>-82.79037000000005</v>
      </c>
      <c r="J8" s="70"/>
      <c r="K8" s="90">
        <f t="shared" si="2"/>
        <v>283.41336000000103</v>
      </c>
      <c r="L8" s="70"/>
      <c r="M8" s="64">
        <v>0</v>
      </c>
      <c r="N8" s="64">
        <v>0</v>
      </c>
      <c r="O8" s="72">
        <f t="shared" si="3"/>
        <v>0</v>
      </c>
      <c r="P8" s="70"/>
      <c r="Q8" s="90">
        <f t="shared" si="4"/>
        <v>283.41336000000103</v>
      </c>
      <c r="R8" s="29"/>
      <c r="S8" s="29"/>
    </row>
    <row r="9" spans="1:19" s="3" customFormat="1" ht="13.5">
      <c r="A9" s="66" t="s">
        <v>226</v>
      </c>
      <c r="B9" s="70"/>
      <c r="C9" s="64">
        <v>3870.80679</v>
      </c>
      <c r="D9" s="64">
        <v>4079.04135</v>
      </c>
      <c r="E9" s="87">
        <f t="shared" si="0"/>
        <v>208.23455999999987</v>
      </c>
      <c r="F9" s="70"/>
      <c r="G9" s="64">
        <v>54.518</v>
      </c>
      <c r="H9" s="64">
        <v>34.81768</v>
      </c>
      <c r="I9" s="82">
        <f t="shared" si="1"/>
        <v>-19.700319999999998</v>
      </c>
      <c r="J9" s="70"/>
      <c r="K9" s="90">
        <f t="shared" si="2"/>
        <v>188.53423999999987</v>
      </c>
      <c r="L9" s="70"/>
      <c r="M9" s="64">
        <v>0</v>
      </c>
      <c r="N9" s="64">
        <v>0</v>
      </c>
      <c r="O9" s="72">
        <f t="shared" si="3"/>
        <v>0</v>
      </c>
      <c r="P9" s="70"/>
      <c r="Q9" s="90">
        <f t="shared" si="4"/>
        <v>188.53423999999987</v>
      </c>
      <c r="R9" s="29"/>
      <c r="S9" s="29"/>
    </row>
    <row r="10" spans="1:19" s="3" customFormat="1" ht="13.5">
      <c r="A10" s="66" t="s">
        <v>187</v>
      </c>
      <c r="B10" s="70"/>
      <c r="C10" s="64">
        <v>1488.9541000000002</v>
      </c>
      <c r="D10" s="64">
        <v>1446.6066400000002</v>
      </c>
      <c r="E10" s="87">
        <f t="shared" si="0"/>
        <v>-42.347459999999955</v>
      </c>
      <c r="F10" s="70"/>
      <c r="G10" s="64">
        <v>40.378519999999995</v>
      </c>
      <c r="H10" s="64">
        <v>16.65298</v>
      </c>
      <c r="I10" s="82">
        <f t="shared" si="1"/>
        <v>-23.725539999999995</v>
      </c>
      <c r="J10" s="70"/>
      <c r="K10" s="90">
        <f t="shared" si="2"/>
        <v>-66.07299999999995</v>
      </c>
      <c r="L10" s="70"/>
      <c r="M10" s="64">
        <v>0</v>
      </c>
      <c r="N10" s="64">
        <v>0</v>
      </c>
      <c r="O10" s="72">
        <f t="shared" si="3"/>
        <v>0</v>
      </c>
      <c r="P10" s="70"/>
      <c r="Q10" s="90">
        <f t="shared" si="4"/>
        <v>-66.07299999999995</v>
      </c>
      <c r="R10" s="29"/>
      <c r="S10" s="29"/>
    </row>
    <row r="11" spans="1:19" s="3" customFormat="1" ht="13.5">
      <c r="A11" s="65" t="s">
        <v>149</v>
      </c>
      <c r="B11" s="70"/>
      <c r="C11" s="64">
        <v>6542.906379999999</v>
      </c>
      <c r="D11" s="64">
        <v>6766.94804</v>
      </c>
      <c r="E11" s="87">
        <f t="shared" si="0"/>
        <v>224.04166000000077</v>
      </c>
      <c r="F11" s="70"/>
      <c r="G11" s="64">
        <v>103.94663</v>
      </c>
      <c r="H11" s="64">
        <v>118.43168</v>
      </c>
      <c r="I11" s="82">
        <f t="shared" si="1"/>
        <v>14.485050000000001</v>
      </c>
      <c r="J11" s="70"/>
      <c r="K11" s="90">
        <f t="shared" si="2"/>
        <v>238.52671000000078</v>
      </c>
      <c r="L11" s="70"/>
      <c r="M11" s="64">
        <v>0</v>
      </c>
      <c r="N11" s="64">
        <v>0</v>
      </c>
      <c r="O11" s="72">
        <f t="shared" si="3"/>
        <v>0</v>
      </c>
      <c r="P11" s="70"/>
      <c r="Q11" s="90">
        <f t="shared" si="4"/>
        <v>238.52671000000078</v>
      </c>
      <c r="R11" s="29"/>
      <c r="S11" s="29"/>
    </row>
    <row r="12" spans="1:19" s="3" customFormat="1" ht="13.5">
      <c r="A12" s="66" t="s">
        <v>164</v>
      </c>
      <c r="B12" s="70"/>
      <c r="C12" s="64">
        <v>22984.037479999995</v>
      </c>
      <c r="D12" s="64">
        <v>24239.0913</v>
      </c>
      <c r="E12" s="87">
        <f t="shared" si="0"/>
        <v>1255.0538200000046</v>
      </c>
      <c r="F12" s="70"/>
      <c r="G12" s="64">
        <v>137.1662</v>
      </c>
      <c r="H12" s="64">
        <v>805.9375600000001</v>
      </c>
      <c r="I12" s="82">
        <f t="shared" si="1"/>
        <v>668.7713600000001</v>
      </c>
      <c r="J12" s="70"/>
      <c r="K12" s="90">
        <f t="shared" si="2"/>
        <v>1923.8251800000048</v>
      </c>
      <c r="L12" s="70"/>
      <c r="M12" s="64">
        <v>35.802</v>
      </c>
      <c r="N12" s="64">
        <v>35.802</v>
      </c>
      <c r="O12" s="72">
        <f t="shared" si="3"/>
        <v>0</v>
      </c>
      <c r="P12" s="70"/>
      <c r="Q12" s="90">
        <f t="shared" si="4"/>
        <v>1923.8251800000048</v>
      </c>
      <c r="R12" s="29"/>
      <c r="S12" s="29"/>
    </row>
    <row r="13" spans="1:19" s="3" customFormat="1" ht="13.5">
      <c r="A13" s="63" t="s">
        <v>38</v>
      </c>
      <c r="B13" s="70"/>
      <c r="C13" s="64">
        <v>6819.416109999999</v>
      </c>
      <c r="D13" s="64">
        <v>7583.56242</v>
      </c>
      <c r="E13" s="87">
        <f t="shared" si="0"/>
        <v>764.146310000001</v>
      </c>
      <c r="F13" s="70"/>
      <c r="G13" s="64">
        <v>95.99587</v>
      </c>
      <c r="H13" s="64">
        <v>105.54705</v>
      </c>
      <c r="I13" s="82">
        <f t="shared" si="1"/>
        <v>9.551180000000002</v>
      </c>
      <c r="J13" s="70"/>
      <c r="K13" s="90">
        <f t="shared" si="2"/>
        <v>773.697490000001</v>
      </c>
      <c r="L13" s="70"/>
      <c r="M13" s="64">
        <v>0</v>
      </c>
      <c r="N13" s="64">
        <v>0</v>
      </c>
      <c r="O13" s="72">
        <f t="shared" si="3"/>
        <v>0</v>
      </c>
      <c r="P13" s="70"/>
      <c r="Q13" s="90">
        <f t="shared" si="4"/>
        <v>773.697490000001</v>
      </c>
      <c r="R13" s="29"/>
      <c r="S13" s="29"/>
    </row>
    <row r="14" spans="1:19" s="3" customFormat="1" ht="13.5">
      <c r="A14" s="66" t="s">
        <v>151</v>
      </c>
      <c r="B14" s="70"/>
      <c r="C14" s="64">
        <v>1371.90535</v>
      </c>
      <c r="D14" s="64">
        <v>1472.91921</v>
      </c>
      <c r="E14" s="87">
        <f t="shared" si="0"/>
        <v>101.01386000000002</v>
      </c>
      <c r="F14" s="70"/>
      <c r="G14" s="64">
        <v>8.51334</v>
      </c>
      <c r="H14" s="64">
        <v>132.30816</v>
      </c>
      <c r="I14" s="82">
        <f t="shared" si="1"/>
        <v>123.79481999999999</v>
      </c>
      <c r="J14" s="70"/>
      <c r="K14" s="90">
        <f t="shared" si="2"/>
        <v>224.80868</v>
      </c>
      <c r="L14" s="70"/>
      <c r="M14" s="64">
        <v>0</v>
      </c>
      <c r="N14" s="64">
        <v>0</v>
      </c>
      <c r="O14" s="72">
        <f t="shared" si="3"/>
        <v>0</v>
      </c>
      <c r="P14" s="70"/>
      <c r="Q14" s="90">
        <f t="shared" si="4"/>
        <v>224.80868</v>
      </c>
      <c r="R14" s="29"/>
      <c r="S14" s="29"/>
    </row>
    <row r="15" spans="1:19" s="3" customFormat="1" ht="13.5">
      <c r="A15" s="66" t="s">
        <v>165</v>
      </c>
      <c r="B15" s="70"/>
      <c r="C15" s="64">
        <v>212208.96703000003</v>
      </c>
      <c r="D15" s="64">
        <v>212628.01913</v>
      </c>
      <c r="E15" s="87">
        <f t="shared" si="0"/>
        <v>419.0520999999717</v>
      </c>
      <c r="F15" s="70"/>
      <c r="G15" s="64">
        <v>3048.6112000000003</v>
      </c>
      <c r="H15" s="64">
        <v>9549.615179999999</v>
      </c>
      <c r="I15" s="82">
        <f t="shared" si="1"/>
        <v>6501.003979999999</v>
      </c>
      <c r="J15" s="70"/>
      <c r="K15" s="90">
        <f t="shared" si="2"/>
        <v>6920.05607999997</v>
      </c>
      <c r="L15" s="70"/>
      <c r="M15" s="64">
        <v>20.95889</v>
      </c>
      <c r="N15" s="64">
        <v>0</v>
      </c>
      <c r="O15" s="72">
        <f aca="true" t="shared" si="5" ref="O15:O37">N15-M15</f>
        <v>-20.95889</v>
      </c>
      <c r="P15" s="70"/>
      <c r="Q15" s="90">
        <f t="shared" si="4"/>
        <v>6899.09718999997</v>
      </c>
      <c r="R15" s="29"/>
      <c r="S15" s="29"/>
    </row>
    <row r="16" spans="1:19" s="3" customFormat="1" ht="13.5">
      <c r="A16" s="63" t="s">
        <v>30</v>
      </c>
      <c r="B16" s="70"/>
      <c r="C16" s="64">
        <v>27330.269539999998</v>
      </c>
      <c r="D16" s="64">
        <v>26250.3125</v>
      </c>
      <c r="E16" s="87">
        <f t="shared" si="0"/>
        <v>-1079.9570399999975</v>
      </c>
      <c r="F16" s="70"/>
      <c r="G16" s="64">
        <v>162.63642000000002</v>
      </c>
      <c r="H16" s="64">
        <v>1101.36826</v>
      </c>
      <c r="I16" s="82">
        <f t="shared" si="1"/>
        <v>938.7318399999999</v>
      </c>
      <c r="J16" s="70"/>
      <c r="K16" s="90">
        <f t="shared" si="2"/>
        <v>-141.22519999999759</v>
      </c>
      <c r="L16" s="70"/>
      <c r="M16" s="64">
        <v>0</v>
      </c>
      <c r="N16" s="64">
        <v>0</v>
      </c>
      <c r="O16" s="72">
        <f t="shared" si="5"/>
        <v>0</v>
      </c>
      <c r="P16" s="70"/>
      <c r="Q16" s="90">
        <f t="shared" si="4"/>
        <v>-141.22519999999759</v>
      </c>
      <c r="R16" s="29"/>
      <c r="S16" s="29"/>
    </row>
    <row r="17" spans="1:19" s="3" customFormat="1" ht="13.5">
      <c r="A17" s="66" t="s">
        <v>265</v>
      </c>
      <c r="B17" s="70"/>
      <c r="C17" s="64">
        <v>15654.090320000001</v>
      </c>
      <c r="D17" s="64">
        <v>10673.384380000001</v>
      </c>
      <c r="E17" s="87">
        <f t="shared" si="0"/>
        <v>-4980.70594</v>
      </c>
      <c r="F17" s="70"/>
      <c r="G17" s="64">
        <v>184.6682</v>
      </c>
      <c r="H17" s="64">
        <v>261.50813</v>
      </c>
      <c r="I17" s="82">
        <f t="shared" si="1"/>
        <v>76.83992999999998</v>
      </c>
      <c r="J17" s="70"/>
      <c r="K17" s="90">
        <f t="shared" si="2"/>
        <v>-4903.86601</v>
      </c>
      <c r="L17" s="70"/>
      <c r="M17" s="64">
        <v>118.82419999999999</v>
      </c>
      <c r="N17" s="64">
        <v>0</v>
      </c>
      <c r="O17" s="72">
        <f t="shared" si="5"/>
        <v>-118.82419999999999</v>
      </c>
      <c r="P17" s="70"/>
      <c r="Q17" s="90">
        <f t="shared" si="4"/>
        <v>-5022.69021</v>
      </c>
      <c r="R17" s="29"/>
      <c r="S17" s="29"/>
    </row>
    <row r="18" spans="1:19" s="3" customFormat="1" ht="13.5">
      <c r="A18" s="66" t="s">
        <v>227</v>
      </c>
      <c r="B18" s="70"/>
      <c r="C18" s="64">
        <v>5224.1702399999995</v>
      </c>
      <c r="D18" s="64">
        <v>5256.11553</v>
      </c>
      <c r="E18" s="87">
        <f t="shared" si="0"/>
        <v>31.94529000000057</v>
      </c>
      <c r="F18" s="70"/>
      <c r="G18" s="64">
        <v>60.088029999999996</v>
      </c>
      <c r="H18" s="64">
        <v>263.63696000000004</v>
      </c>
      <c r="I18" s="82">
        <f t="shared" si="1"/>
        <v>203.54893000000004</v>
      </c>
      <c r="J18" s="70"/>
      <c r="K18" s="90">
        <f t="shared" si="2"/>
        <v>235.4942200000006</v>
      </c>
      <c r="L18" s="70"/>
      <c r="M18" s="64">
        <v>0</v>
      </c>
      <c r="N18" s="64">
        <v>0</v>
      </c>
      <c r="O18" s="72">
        <f t="shared" si="5"/>
        <v>0</v>
      </c>
      <c r="P18" s="70"/>
      <c r="Q18" s="90">
        <f t="shared" si="4"/>
        <v>235.4942200000006</v>
      </c>
      <c r="R18" s="29"/>
      <c r="S18" s="29"/>
    </row>
    <row r="19" spans="1:19" s="3" customFormat="1" ht="13.5">
      <c r="A19" s="66" t="s">
        <v>148</v>
      </c>
      <c r="B19" s="70"/>
      <c r="C19" s="64">
        <v>8980.6459</v>
      </c>
      <c r="D19" s="64">
        <v>8996.84741</v>
      </c>
      <c r="E19" s="87">
        <f t="shared" si="0"/>
        <v>16.20151000000078</v>
      </c>
      <c r="F19" s="70"/>
      <c r="G19" s="64">
        <v>59.07166</v>
      </c>
      <c r="H19" s="64">
        <v>113.30266</v>
      </c>
      <c r="I19" s="82">
        <f t="shared" si="1"/>
        <v>54.231</v>
      </c>
      <c r="J19" s="70"/>
      <c r="K19" s="90">
        <f t="shared" si="2"/>
        <v>70.43251000000078</v>
      </c>
      <c r="L19" s="70"/>
      <c r="M19" s="64">
        <v>0</v>
      </c>
      <c r="N19" s="64">
        <v>0</v>
      </c>
      <c r="O19" s="72">
        <f t="shared" si="5"/>
        <v>0</v>
      </c>
      <c r="P19" s="70"/>
      <c r="Q19" s="90">
        <f t="shared" si="4"/>
        <v>70.43251000000078</v>
      </c>
      <c r="R19" s="29"/>
      <c r="S19" s="29"/>
    </row>
    <row r="20" spans="1:19" s="3" customFormat="1" ht="13.5">
      <c r="A20" s="63" t="s">
        <v>14</v>
      </c>
      <c r="B20" s="70"/>
      <c r="C20" s="64">
        <v>4450.91444</v>
      </c>
      <c r="D20" s="64">
        <v>4311.03388</v>
      </c>
      <c r="E20" s="87">
        <f t="shared" si="0"/>
        <v>-139.8805599999996</v>
      </c>
      <c r="F20" s="70"/>
      <c r="G20" s="64">
        <v>110.90666</v>
      </c>
      <c r="H20" s="64">
        <v>150.4841</v>
      </c>
      <c r="I20" s="82">
        <f t="shared" si="1"/>
        <v>39.57744000000001</v>
      </c>
      <c r="J20" s="70"/>
      <c r="K20" s="90">
        <f t="shared" si="2"/>
        <v>-100.3031199999996</v>
      </c>
      <c r="L20" s="70"/>
      <c r="M20" s="64">
        <v>0</v>
      </c>
      <c r="N20" s="64">
        <v>0</v>
      </c>
      <c r="O20" s="72">
        <f t="shared" si="5"/>
        <v>0</v>
      </c>
      <c r="P20" s="70"/>
      <c r="Q20" s="90">
        <f t="shared" si="4"/>
        <v>-100.3031199999996</v>
      </c>
      <c r="R20" s="29"/>
      <c r="S20" s="29"/>
    </row>
    <row r="21" spans="1:19" s="3" customFormat="1" ht="13.5">
      <c r="A21" s="66" t="s">
        <v>228</v>
      </c>
      <c r="B21" s="70"/>
      <c r="C21" s="64">
        <v>704.1134000000001</v>
      </c>
      <c r="D21" s="64">
        <v>746.8656599999999</v>
      </c>
      <c r="E21" s="87">
        <f t="shared" si="0"/>
        <v>42.752259999999865</v>
      </c>
      <c r="F21" s="70"/>
      <c r="G21" s="64">
        <v>18.924310000000002</v>
      </c>
      <c r="H21" s="64">
        <v>3.4535500000000003</v>
      </c>
      <c r="I21" s="82">
        <f t="shared" si="1"/>
        <v>-15.470760000000002</v>
      </c>
      <c r="J21" s="70"/>
      <c r="K21" s="90">
        <f t="shared" si="2"/>
        <v>27.281499999999863</v>
      </c>
      <c r="L21" s="70"/>
      <c r="M21" s="64">
        <v>0</v>
      </c>
      <c r="N21" s="64">
        <v>0</v>
      </c>
      <c r="O21" s="72">
        <f t="shared" si="5"/>
        <v>0</v>
      </c>
      <c r="P21" s="70"/>
      <c r="Q21" s="90">
        <f t="shared" si="4"/>
        <v>27.281499999999863</v>
      </c>
      <c r="R21" s="29"/>
      <c r="S21" s="29"/>
    </row>
    <row r="22" spans="1:19" s="3" customFormat="1" ht="13.5">
      <c r="A22" s="66" t="s">
        <v>229</v>
      </c>
      <c r="B22" s="70"/>
      <c r="C22" s="64">
        <v>9002.93413</v>
      </c>
      <c r="D22" s="64">
        <v>8523.38174</v>
      </c>
      <c r="E22" s="87">
        <f t="shared" si="0"/>
        <v>-479.5523899999989</v>
      </c>
      <c r="F22" s="70"/>
      <c r="G22" s="64">
        <v>205.4854</v>
      </c>
      <c r="H22" s="64">
        <v>117.00757</v>
      </c>
      <c r="I22" s="82">
        <f t="shared" si="1"/>
        <v>-88.47783</v>
      </c>
      <c r="J22" s="70"/>
      <c r="K22" s="90">
        <f t="shared" si="2"/>
        <v>-568.030219999999</v>
      </c>
      <c r="L22" s="70"/>
      <c r="M22" s="64">
        <v>0</v>
      </c>
      <c r="N22" s="64">
        <v>0</v>
      </c>
      <c r="O22" s="72">
        <f t="shared" si="5"/>
        <v>0</v>
      </c>
      <c r="P22" s="70"/>
      <c r="Q22" s="90">
        <f t="shared" si="4"/>
        <v>-568.030219999999</v>
      </c>
      <c r="R22" s="29"/>
      <c r="S22" s="29"/>
    </row>
    <row r="23" spans="1:19" s="3" customFormat="1" ht="13.5">
      <c r="A23" s="66" t="s">
        <v>230</v>
      </c>
      <c r="B23" s="70"/>
      <c r="C23" s="64">
        <v>12240.252809999998</v>
      </c>
      <c r="D23" s="64">
        <v>11779.8529</v>
      </c>
      <c r="E23" s="87">
        <f t="shared" si="0"/>
        <v>-460.3999099999983</v>
      </c>
      <c r="F23" s="70"/>
      <c r="G23" s="64">
        <v>174.09167000000002</v>
      </c>
      <c r="H23" s="64">
        <v>839.1178000000001</v>
      </c>
      <c r="I23" s="82">
        <f t="shared" si="1"/>
        <v>665.0261300000001</v>
      </c>
      <c r="J23" s="70"/>
      <c r="K23" s="90">
        <f t="shared" si="2"/>
        <v>204.6262200000018</v>
      </c>
      <c r="L23" s="70"/>
      <c r="M23" s="64">
        <v>0</v>
      </c>
      <c r="N23" s="64">
        <v>0</v>
      </c>
      <c r="O23" s="72">
        <f t="shared" si="5"/>
        <v>0</v>
      </c>
      <c r="P23" s="70"/>
      <c r="Q23" s="90">
        <f t="shared" si="4"/>
        <v>204.6262200000018</v>
      </c>
      <c r="R23" s="29"/>
      <c r="S23" s="29"/>
    </row>
    <row r="24" spans="1:19" s="3" customFormat="1" ht="13.5">
      <c r="A24" s="66" t="s">
        <v>154</v>
      </c>
      <c r="B24" s="70"/>
      <c r="C24" s="64">
        <v>2179.97263</v>
      </c>
      <c r="D24" s="64">
        <v>3317.64583</v>
      </c>
      <c r="E24" s="87">
        <f t="shared" si="0"/>
        <v>1137.6731999999997</v>
      </c>
      <c r="F24" s="70"/>
      <c r="G24" s="64">
        <v>26.71039</v>
      </c>
      <c r="H24" s="67">
        <v>145.10881</v>
      </c>
      <c r="I24" s="82">
        <f t="shared" si="1"/>
        <v>118.39842</v>
      </c>
      <c r="J24" s="70"/>
      <c r="K24" s="90">
        <f t="shared" si="2"/>
        <v>1256.0716199999997</v>
      </c>
      <c r="L24" s="70"/>
      <c r="M24" s="64">
        <v>0</v>
      </c>
      <c r="N24" s="67">
        <v>0</v>
      </c>
      <c r="O24" s="72">
        <f t="shared" si="5"/>
        <v>0</v>
      </c>
      <c r="P24" s="70"/>
      <c r="Q24" s="90">
        <f t="shared" si="4"/>
        <v>1256.0716199999997</v>
      </c>
      <c r="R24" s="29"/>
      <c r="S24" s="29"/>
    </row>
    <row r="25" spans="1:19" s="3" customFormat="1" ht="13.5">
      <c r="A25" s="66" t="s">
        <v>267</v>
      </c>
      <c r="B25" s="70"/>
      <c r="C25" s="64">
        <v>3602.04755</v>
      </c>
      <c r="D25" s="64">
        <v>3754.11095</v>
      </c>
      <c r="E25" s="87">
        <f t="shared" si="0"/>
        <v>152.0634</v>
      </c>
      <c r="F25" s="70"/>
      <c r="G25" s="64">
        <v>95.83386</v>
      </c>
      <c r="H25" s="64">
        <v>73.37361999999999</v>
      </c>
      <c r="I25" s="82">
        <f t="shared" si="1"/>
        <v>-22.460240000000013</v>
      </c>
      <c r="J25" s="70"/>
      <c r="K25" s="90">
        <f t="shared" si="2"/>
        <v>129.60316</v>
      </c>
      <c r="L25" s="70"/>
      <c r="M25" s="64">
        <v>42.55367</v>
      </c>
      <c r="N25" s="64">
        <v>0</v>
      </c>
      <c r="O25" s="72">
        <f t="shared" si="5"/>
        <v>-42.55367</v>
      </c>
      <c r="P25" s="70"/>
      <c r="Q25" s="90">
        <f t="shared" si="4"/>
        <v>87.04949</v>
      </c>
      <c r="R25" s="29"/>
      <c r="S25" s="29"/>
    </row>
    <row r="26" spans="1:19" s="3" customFormat="1" ht="13.5">
      <c r="A26" s="66" t="s">
        <v>159</v>
      </c>
      <c r="B26" s="70"/>
      <c r="C26" s="64">
        <v>12109.95119</v>
      </c>
      <c r="D26" s="64">
        <v>11546.709689999998</v>
      </c>
      <c r="E26" s="87">
        <f t="shared" si="0"/>
        <v>-563.2415000000019</v>
      </c>
      <c r="F26" s="70"/>
      <c r="G26" s="64">
        <v>74.88414999999999</v>
      </c>
      <c r="H26" s="64">
        <v>513.19996</v>
      </c>
      <c r="I26" s="82">
        <f t="shared" si="1"/>
        <v>438.31581000000006</v>
      </c>
      <c r="J26" s="70"/>
      <c r="K26" s="90">
        <f t="shared" si="2"/>
        <v>-124.92569000000185</v>
      </c>
      <c r="L26" s="70"/>
      <c r="M26" s="64">
        <v>0</v>
      </c>
      <c r="N26" s="64">
        <v>0</v>
      </c>
      <c r="O26" s="72">
        <f t="shared" si="5"/>
        <v>0</v>
      </c>
      <c r="P26" s="70"/>
      <c r="Q26" s="90">
        <f t="shared" si="4"/>
        <v>-124.92569000000185</v>
      </c>
      <c r="R26" s="29"/>
      <c r="S26" s="29"/>
    </row>
    <row r="27" spans="1:19" s="3" customFormat="1" ht="13.5">
      <c r="A27" s="66" t="s">
        <v>177</v>
      </c>
      <c r="B27" s="70"/>
      <c r="C27" s="64">
        <v>11108.191469999998</v>
      </c>
      <c r="D27" s="64">
        <v>11405.34704</v>
      </c>
      <c r="E27" s="87">
        <f t="shared" si="0"/>
        <v>297.1555700000026</v>
      </c>
      <c r="F27" s="70"/>
      <c r="G27" s="64">
        <v>99.50125999999999</v>
      </c>
      <c r="H27" s="64">
        <v>42.740550000000006</v>
      </c>
      <c r="I27" s="82">
        <f t="shared" si="1"/>
        <v>-56.76070999999998</v>
      </c>
      <c r="J27" s="70"/>
      <c r="K27" s="90">
        <f t="shared" si="2"/>
        <v>240.39486000000264</v>
      </c>
      <c r="L27" s="70"/>
      <c r="M27" s="64">
        <v>0</v>
      </c>
      <c r="N27" s="64">
        <v>0</v>
      </c>
      <c r="O27" s="72">
        <f t="shared" si="5"/>
        <v>0</v>
      </c>
      <c r="P27" s="70"/>
      <c r="Q27" s="90">
        <f t="shared" si="4"/>
        <v>240.39486000000264</v>
      </c>
      <c r="R27" s="29"/>
      <c r="S27" s="29"/>
    </row>
    <row r="28" spans="1:19" s="3" customFormat="1" ht="13.5">
      <c r="A28" s="63" t="s">
        <v>34</v>
      </c>
      <c r="B28" s="70"/>
      <c r="C28" s="64">
        <v>480.76911</v>
      </c>
      <c r="D28" s="64">
        <v>577.15224</v>
      </c>
      <c r="E28" s="87">
        <f t="shared" si="0"/>
        <v>96.38313</v>
      </c>
      <c r="F28" s="70"/>
      <c r="G28" s="64">
        <v>7.58389</v>
      </c>
      <c r="H28" s="64">
        <v>135.85745</v>
      </c>
      <c r="I28" s="82">
        <f t="shared" si="1"/>
        <v>128.27356</v>
      </c>
      <c r="J28" s="70"/>
      <c r="K28" s="90">
        <f t="shared" si="2"/>
        <v>224.65669</v>
      </c>
      <c r="L28" s="70"/>
      <c r="M28" s="64">
        <v>0</v>
      </c>
      <c r="N28" s="64">
        <v>0</v>
      </c>
      <c r="O28" s="72">
        <f t="shared" si="5"/>
        <v>0</v>
      </c>
      <c r="P28" s="70"/>
      <c r="Q28" s="90">
        <f t="shared" si="4"/>
        <v>224.65669</v>
      </c>
      <c r="R28" s="29"/>
      <c r="S28" s="29"/>
    </row>
    <row r="29" spans="1:19" s="3" customFormat="1" ht="13.5">
      <c r="A29" s="63" t="s">
        <v>16</v>
      </c>
      <c r="B29" s="70"/>
      <c r="C29" s="64">
        <v>9673.97707</v>
      </c>
      <c r="D29" s="64">
        <v>9788.626479999999</v>
      </c>
      <c r="E29" s="87">
        <f t="shared" si="0"/>
        <v>114.64940999999817</v>
      </c>
      <c r="F29" s="70"/>
      <c r="G29" s="64">
        <v>154.28966</v>
      </c>
      <c r="H29" s="64">
        <v>168.98584</v>
      </c>
      <c r="I29" s="82">
        <f t="shared" si="1"/>
        <v>14.696179999999998</v>
      </c>
      <c r="J29" s="70"/>
      <c r="K29" s="90">
        <f t="shared" si="2"/>
        <v>129.34558999999817</v>
      </c>
      <c r="L29" s="70"/>
      <c r="M29" s="64">
        <v>0</v>
      </c>
      <c r="N29" s="64">
        <v>0</v>
      </c>
      <c r="O29" s="72">
        <f t="shared" si="5"/>
        <v>0</v>
      </c>
      <c r="P29" s="70"/>
      <c r="Q29" s="90">
        <f t="shared" si="4"/>
        <v>129.34558999999817</v>
      </c>
      <c r="R29" s="29"/>
      <c r="S29" s="29"/>
    </row>
    <row r="30" spans="1:19" s="3" customFormat="1" ht="13.5">
      <c r="A30" s="66" t="s">
        <v>179</v>
      </c>
      <c r="B30" s="70"/>
      <c r="C30" s="67">
        <v>31150.16225</v>
      </c>
      <c r="D30" s="64">
        <v>31750.4303</v>
      </c>
      <c r="E30" s="87">
        <f t="shared" si="0"/>
        <v>600.2680499999988</v>
      </c>
      <c r="F30" s="70"/>
      <c r="G30" s="64">
        <v>564.30964</v>
      </c>
      <c r="H30" s="64">
        <v>907.84102</v>
      </c>
      <c r="I30" s="82">
        <f t="shared" si="1"/>
        <v>343.53138</v>
      </c>
      <c r="J30" s="70"/>
      <c r="K30" s="90">
        <f t="shared" si="2"/>
        <v>943.7994299999988</v>
      </c>
      <c r="L30" s="70"/>
      <c r="M30" s="64">
        <v>0</v>
      </c>
      <c r="N30" s="64">
        <v>58.4596</v>
      </c>
      <c r="O30" s="72">
        <f t="shared" si="5"/>
        <v>58.4596</v>
      </c>
      <c r="P30" s="70"/>
      <c r="Q30" s="90">
        <f t="shared" si="4"/>
        <v>1002.2590299999988</v>
      </c>
      <c r="R30" s="29"/>
      <c r="S30" s="29"/>
    </row>
    <row r="31" spans="1:19" s="3" customFormat="1" ht="13.5">
      <c r="A31" s="66" t="s">
        <v>178</v>
      </c>
      <c r="B31" s="70"/>
      <c r="C31" s="64">
        <v>17825.290090000002</v>
      </c>
      <c r="D31" s="64">
        <v>17652.720009999997</v>
      </c>
      <c r="E31" s="87">
        <f t="shared" si="0"/>
        <v>-172.57008000000496</v>
      </c>
      <c r="F31" s="70"/>
      <c r="G31" s="64">
        <v>104.32991</v>
      </c>
      <c r="H31" s="64">
        <v>360.18844</v>
      </c>
      <c r="I31" s="82">
        <f t="shared" si="1"/>
        <v>255.85853000000003</v>
      </c>
      <c r="J31" s="70"/>
      <c r="K31" s="90">
        <f t="shared" si="2"/>
        <v>83.28844999999507</v>
      </c>
      <c r="L31" s="70"/>
      <c r="M31" s="64">
        <v>0</v>
      </c>
      <c r="N31" s="64">
        <v>0</v>
      </c>
      <c r="O31" s="72">
        <f t="shared" si="5"/>
        <v>0</v>
      </c>
      <c r="P31" s="70"/>
      <c r="Q31" s="90">
        <f t="shared" si="4"/>
        <v>83.28844999999507</v>
      </c>
      <c r="R31" s="29"/>
      <c r="S31" s="29"/>
    </row>
    <row r="32" spans="1:19" s="3" customFormat="1" ht="13.5">
      <c r="A32" s="66" t="s">
        <v>166</v>
      </c>
      <c r="B32" s="70"/>
      <c r="C32" s="64">
        <v>13480.771980000001</v>
      </c>
      <c r="D32" s="64">
        <v>11175.941050000001</v>
      </c>
      <c r="E32" s="87">
        <f t="shared" si="0"/>
        <v>-2304.83093</v>
      </c>
      <c r="F32" s="70"/>
      <c r="G32" s="64">
        <v>1.61515</v>
      </c>
      <c r="H32" s="64">
        <v>329.05863</v>
      </c>
      <c r="I32" s="82">
        <f t="shared" si="1"/>
        <v>327.44347999999997</v>
      </c>
      <c r="J32" s="70"/>
      <c r="K32" s="90">
        <f t="shared" si="2"/>
        <v>-1977.3874500000002</v>
      </c>
      <c r="L32" s="70"/>
      <c r="M32" s="64">
        <v>0</v>
      </c>
      <c r="N32" s="64">
        <v>0</v>
      </c>
      <c r="O32" s="72">
        <f t="shared" si="5"/>
        <v>0</v>
      </c>
      <c r="P32" s="70"/>
      <c r="Q32" s="90">
        <f t="shared" si="4"/>
        <v>-1977.3874500000002</v>
      </c>
      <c r="R32" s="29"/>
      <c r="S32" s="29"/>
    </row>
    <row r="33" spans="1:19" s="3" customFormat="1" ht="13.5">
      <c r="A33" s="66" t="s">
        <v>231</v>
      </c>
      <c r="B33" s="70"/>
      <c r="C33" s="64">
        <v>6285.1643</v>
      </c>
      <c r="D33" s="64">
        <v>6373.89086</v>
      </c>
      <c r="E33" s="87">
        <f t="shared" si="0"/>
        <v>88.72656000000006</v>
      </c>
      <c r="F33" s="70"/>
      <c r="G33" s="64">
        <v>166.5323</v>
      </c>
      <c r="H33" s="64">
        <v>213.76841000000002</v>
      </c>
      <c r="I33" s="82">
        <f t="shared" si="1"/>
        <v>47.236110000000025</v>
      </c>
      <c r="J33" s="70"/>
      <c r="K33" s="90">
        <f t="shared" si="2"/>
        <v>135.9626700000001</v>
      </c>
      <c r="L33" s="70"/>
      <c r="M33" s="64">
        <v>0</v>
      </c>
      <c r="N33" s="64">
        <v>0</v>
      </c>
      <c r="O33" s="72">
        <f t="shared" si="5"/>
        <v>0</v>
      </c>
      <c r="P33" s="70"/>
      <c r="Q33" s="90">
        <f t="shared" si="4"/>
        <v>135.9626700000001</v>
      </c>
      <c r="R33" s="29"/>
      <c r="S33" s="29"/>
    </row>
    <row r="34" spans="1:19" s="3" customFormat="1" ht="13.5">
      <c r="A34" s="66" t="s">
        <v>232</v>
      </c>
      <c r="B34" s="70"/>
      <c r="C34" s="64">
        <v>384.02973</v>
      </c>
      <c r="D34" s="64">
        <v>468.15944</v>
      </c>
      <c r="E34" s="87">
        <f t="shared" si="0"/>
        <v>84.12971000000005</v>
      </c>
      <c r="F34" s="70"/>
      <c r="G34" s="64">
        <v>33.694050000000004</v>
      </c>
      <c r="H34" s="64">
        <v>1.6706400000000001</v>
      </c>
      <c r="I34" s="82">
        <f t="shared" si="1"/>
        <v>-32.023410000000005</v>
      </c>
      <c r="J34" s="70"/>
      <c r="K34" s="90">
        <f t="shared" si="2"/>
        <v>52.10630000000004</v>
      </c>
      <c r="L34" s="70"/>
      <c r="M34" s="64">
        <v>0</v>
      </c>
      <c r="N34" s="64">
        <v>0</v>
      </c>
      <c r="O34" s="72">
        <f t="shared" si="5"/>
        <v>0</v>
      </c>
      <c r="P34" s="70"/>
      <c r="Q34" s="90">
        <f t="shared" si="4"/>
        <v>52.10630000000004</v>
      </c>
      <c r="R34" s="29"/>
      <c r="S34" s="29"/>
    </row>
    <row r="35" spans="1:19" s="3" customFormat="1" ht="13.5">
      <c r="A35" s="66" t="s">
        <v>233</v>
      </c>
      <c r="B35" s="70"/>
      <c r="C35" s="64">
        <v>5918.10673</v>
      </c>
      <c r="D35" s="64">
        <v>5839.4765099999995</v>
      </c>
      <c r="E35" s="87">
        <f t="shared" si="0"/>
        <v>-78.63022000000092</v>
      </c>
      <c r="F35" s="70"/>
      <c r="G35" s="64">
        <v>262.13232999999997</v>
      </c>
      <c r="H35" s="64">
        <v>317.2041</v>
      </c>
      <c r="I35" s="82">
        <f t="shared" si="1"/>
        <v>55.071770000000015</v>
      </c>
      <c r="J35" s="70"/>
      <c r="K35" s="90">
        <f t="shared" si="2"/>
        <v>-23.558450000000903</v>
      </c>
      <c r="L35" s="70"/>
      <c r="M35" s="64">
        <v>0</v>
      </c>
      <c r="N35" s="64">
        <v>0</v>
      </c>
      <c r="O35" s="72">
        <f t="shared" si="5"/>
        <v>0</v>
      </c>
      <c r="P35" s="70"/>
      <c r="Q35" s="90">
        <f t="shared" si="4"/>
        <v>-23.558450000000903</v>
      </c>
      <c r="R35" s="29"/>
      <c r="S35" s="29"/>
    </row>
    <row r="36" spans="1:19" s="3" customFormat="1" ht="13.5">
      <c r="A36" s="63" t="s">
        <v>7</v>
      </c>
      <c r="B36" s="70"/>
      <c r="C36" s="64">
        <v>71269.03534999999</v>
      </c>
      <c r="D36" s="64">
        <v>66281.80255000001</v>
      </c>
      <c r="E36" s="87">
        <f aca="true" t="shared" si="6" ref="E36:E67">D36-C36</f>
        <v>-4987.232799999983</v>
      </c>
      <c r="F36" s="70"/>
      <c r="G36" s="64">
        <v>639.6123100000001</v>
      </c>
      <c r="H36" s="64">
        <v>4981.44317</v>
      </c>
      <c r="I36" s="82">
        <f aca="true" t="shared" si="7" ref="I36:I67">H36-G36</f>
        <v>4341.830859999999</v>
      </c>
      <c r="J36" s="70"/>
      <c r="K36" s="90">
        <f aca="true" t="shared" si="8" ref="K36:K67">E36+I36</f>
        <v>-645.4019399999843</v>
      </c>
      <c r="L36" s="70"/>
      <c r="M36" s="64">
        <v>0</v>
      </c>
      <c r="N36" s="64">
        <v>0</v>
      </c>
      <c r="O36" s="72">
        <f t="shared" si="5"/>
        <v>0</v>
      </c>
      <c r="P36" s="70"/>
      <c r="Q36" s="90">
        <f aca="true" t="shared" si="9" ref="Q36:Q67">K36+O36</f>
        <v>-645.4019399999843</v>
      </c>
      <c r="R36" s="29"/>
      <c r="S36" s="29"/>
    </row>
    <row r="37" spans="1:19" s="3" customFormat="1" ht="13.5">
      <c r="A37" s="68" t="s">
        <v>167</v>
      </c>
      <c r="B37" s="70"/>
      <c r="C37" s="64">
        <v>11522.279100000002</v>
      </c>
      <c r="D37" s="64">
        <v>10785.70036</v>
      </c>
      <c r="E37" s="87">
        <f t="shared" si="6"/>
        <v>-736.5787400000008</v>
      </c>
      <c r="F37" s="70"/>
      <c r="G37" s="64">
        <v>156.39007999999998</v>
      </c>
      <c r="H37" s="64">
        <v>232.94051000000002</v>
      </c>
      <c r="I37" s="82">
        <f t="shared" si="7"/>
        <v>76.55043000000003</v>
      </c>
      <c r="J37" s="70"/>
      <c r="K37" s="90">
        <f t="shared" si="8"/>
        <v>-660.0283100000008</v>
      </c>
      <c r="L37" s="70"/>
      <c r="M37" s="64">
        <v>0</v>
      </c>
      <c r="N37" s="64">
        <v>0</v>
      </c>
      <c r="O37" s="72">
        <f t="shared" si="5"/>
        <v>0</v>
      </c>
      <c r="P37" s="70"/>
      <c r="Q37" s="90">
        <f t="shared" si="9"/>
        <v>-660.0283100000008</v>
      </c>
      <c r="R37" s="29"/>
      <c r="S37" s="29"/>
    </row>
    <row r="38" spans="1:19" s="3" customFormat="1" ht="13.5">
      <c r="A38" s="63" t="s">
        <v>39</v>
      </c>
      <c r="B38" s="70"/>
      <c r="C38" s="64">
        <v>40390.60698</v>
      </c>
      <c r="D38" s="64">
        <v>43910.79105</v>
      </c>
      <c r="E38" s="87">
        <f t="shared" si="6"/>
        <v>3520.184070000003</v>
      </c>
      <c r="F38" s="70"/>
      <c r="G38" s="64">
        <v>137.0191</v>
      </c>
      <c r="H38" s="64">
        <v>191.3639</v>
      </c>
      <c r="I38" s="82">
        <f t="shared" si="7"/>
        <v>54.34479999999999</v>
      </c>
      <c r="J38" s="70"/>
      <c r="K38" s="90">
        <f t="shared" si="8"/>
        <v>3574.528870000003</v>
      </c>
      <c r="L38" s="70"/>
      <c r="M38" s="64">
        <v>0</v>
      </c>
      <c r="N38" s="64">
        <v>0</v>
      </c>
      <c r="O38" s="72">
        <v>0</v>
      </c>
      <c r="P38" s="70"/>
      <c r="Q38" s="90">
        <f t="shared" si="9"/>
        <v>3574.528870000003</v>
      </c>
      <c r="R38" s="29"/>
      <c r="S38" s="29"/>
    </row>
    <row r="39" spans="1:19" s="3" customFormat="1" ht="13.5">
      <c r="A39" s="63" t="s">
        <v>40</v>
      </c>
      <c r="B39" s="70"/>
      <c r="C39" s="64">
        <v>10895.8462</v>
      </c>
      <c r="D39" s="64">
        <v>10413.73816</v>
      </c>
      <c r="E39" s="87">
        <f t="shared" si="6"/>
        <v>-482.10803999999916</v>
      </c>
      <c r="F39" s="70"/>
      <c r="G39" s="64">
        <v>189.21370000000002</v>
      </c>
      <c r="H39" s="64">
        <v>296.48363</v>
      </c>
      <c r="I39" s="82">
        <f t="shared" si="7"/>
        <v>107.26992999999999</v>
      </c>
      <c r="J39" s="70"/>
      <c r="K39" s="90">
        <f t="shared" si="8"/>
        <v>-374.8381099999992</v>
      </c>
      <c r="L39" s="70"/>
      <c r="M39" s="64">
        <v>0</v>
      </c>
      <c r="N39" s="64">
        <v>0</v>
      </c>
      <c r="O39" s="72">
        <f aca="true" t="shared" si="10" ref="O39:O53">N39-M39</f>
        <v>0</v>
      </c>
      <c r="P39" s="70"/>
      <c r="Q39" s="90">
        <f t="shared" si="9"/>
        <v>-374.8381099999992</v>
      </c>
      <c r="R39" s="29"/>
      <c r="S39" s="29"/>
    </row>
    <row r="40" spans="1:19" s="3" customFormat="1" ht="13.5">
      <c r="A40" s="66" t="s">
        <v>234</v>
      </c>
      <c r="B40" s="70"/>
      <c r="C40" s="64">
        <v>11229.873759999999</v>
      </c>
      <c r="D40" s="64">
        <v>11827.68266</v>
      </c>
      <c r="E40" s="87">
        <f t="shared" si="6"/>
        <v>597.8089000000018</v>
      </c>
      <c r="F40" s="70"/>
      <c r="G40" s="64">
        <v>52.80565</v>
      </c>
      <c r="H40" s="64">
        <v>77.85544999999999</v>
      </c>
      <c r="I40" s="82">
        <f t="shared" si="7"/>
        <v>25.04979999999999</v>
      </c>
      <c r="J40" s="70"/>
      <c r="K40" s="90">
        <f t="shared" si="8"/>
        <v>622.8587000000018</v>
      </c>
      <c r="L40" s="70"/>
      <c r="M40" s="64">
        <v>0</v>
      </c>
      <c r="N40" s="64">
        <v>0</v>
      </c>
      <c r="O40" s="72">
        <f t="shared" si="10"/>
        <v>0</v>
      </c>
      <c r="P40" s="70"/>
      <c r="Q40" s="90">
        <f t="shared" si="9"/>
        <v>622.8587000000018</v>
      </c>
      <c r="R40" s="29"/>
      <c r="S40" s="29"/>
    </row>
    <row r="41" spans="1:19" s="3" customFormat="1" ht="13.5">
      <c r="A41" s="66" t="s">
        <v>147</v>
      </c>
      <c r="B41" s="70"/>
      <c r="C41" s="64">
        <v>6795.22795</v>
      </c>
      <c r="D41" s="64">
        <v>6684.47893</v>
      </c>
      <c r="E41" s="87">
        <f t="shared" si="6"/>
        <v>-110.7490200000002</v>
      </c>
      <c r="F41" s="70"/>
      <c r="G41" s="64">
        <v>26.57879</v>
      </c>
      <c r="H41" s="64">
        <v>66.26883000000001</v>
      </c>
      <c r="I41" s="82">
        <f t="shared" si="7"/>
        <v>39.69004000000001</v>
      </c>
      <c r="J41" s="70"/>
      <c r="K41" s="90">
        <f t="shared" si="8"/>
        <v>-71.05898000000019</v>
      </c>
      <c r="L41" s="70"/>
      <c r="M41" s="64">
        <v>0</v>
      </c>
      <c r="N41" s="64">
        <v>0</v>
      </c>
      <c r="O41" s="72">
        <f t="shared" si="10"/>
        <v>0</v>
      </c>
      <c r="P41" s="70"/>
      <c r="Q41" s="90">
        <f t="shared" si="9"/>
        <v>-71.05898000000019</v>
      </c>
      <c r="R41" s="29"/>
      <c r="S41" s="29"/>
    </row>
    <row r="42" spans="1:19" s="3" customFormat="1" ht="13.5">
      <c r="A42" s="66" t="s">
        <v>162</v>
      </c>
      <c r="B42" s="70"/>
      <c r="C42" s="64">
        <v>2264.38454</v>
      </c>
      <c r="D42" s="64">
        <v>2227.56048</v>
      </c>
      <c r="E42" s="87">
        <f t="shared" si="6"/>
        <v>-36.82405999999992</v>
      </c>
      <c r="F42" s="70"/>
      <c r="G42" s="64">
        <v>30.67619</v>
      </c>
      <c r="H42" s="64">
        <v>7.982399999999999</v>
      </c>
      <c r="I42" s="82">
        <f t="shared" si="7"/>
        <v>-22.69379</v>
      </c>
      <c r="J42" s="70"/>
      <c r="K42" s="90">
        <f t="shared" si="8"/>
        <v>-59.51784999999992</v>
      </c>
      <c r="L42" s="70"/>
      <c r="M42" s="64">
        <v>0</v>
      </c>
      <c r="N42" s="64">
        <v>0</v>
      </c>
      <c r="O42" s="72">
        <f t="shared" si="10"/>
        <v>0</v>
      </c>
      <c r="P42" s="70"/>
      <c r="Q42" s="90">
        <f t="shared" si="9"/>
        <v>-59.51784999999992</v>
      </c>
      <c r="R42" s="29"/>
      <c r="S42" s="29"/>
    </row>
    <row r="43" spans="1:19" s="3" customFormat="1" ht="13.5">
      <c r="A43" s="66" t="s">
        <v>161</v>
      </c>
      <c r="B43" s="70"/>
      <c r="C43" s="64">
        <v>937.24237</v>
      </c>
      <c r="D43" s="64">
        <v>1012.40781</v>
      </c>
      <c r="E43" s="87">
        <f t="shared" si="6"/>
        <v>75.16543999999999</v>
      </c>
      <c r="F43" s="70"/>
      <c r="G43" s="64">
        <v>11.82963</v>
      </c>
      <c r="H43" s="64">
        <v>51.18367</v>
      </c>
      <c r="I43" s="82">
        <f t="shared" si="7"/>
        <v>39.35404</v>
      </c>
      <c r="J43" s="70"/>
      <c r="K43" s="90">
        <f t="shared" si="8"/>
        <v>114.51947999999999</v>
      </c>
      <c r="L43" s="70"/>
      <c r="M43" s="64">
        <v>0</v>
      </c>
      <c r="N43" s="64">
        <v>0</v>
      </c>
      <c r="O43" s="72">
        <f t="shared" si="10"/>
        <v>0</v>
      </c>
      <c r="P43" s="70"/>
      <c r="Q43" s="90">
        <f t="shared" si="9"/>
        <v>114.51947999999999</v>
      </c>
      <c r="R43" s="29"/>
      <c r="S43" s="29"/>
    </row>
    <row r="44" spans="1:19" s="3" customFormat="1" ht="13.5">
      <c r="A44" s="66" t="s">
        <v>188</v>
      </c>
      <c r="B44" s="70"/>
      <c r="C44" s="64">
        <v>14163.28107</v>
      </c>
      <c r="D44" s="64">
        <v>14565.646079999999</v>
      </c>
      <c r="E44" s="87">
        <f t="shared" si="6"/>
        <v>402.3650099999977</v>
      </c>
      <c r="F44" s="70"/>
      <c r="G44" s="64">
        <v>196.22695000000002</v>
      </c>
      <c r="H44" s="64">
        <v>364.16071999999997</v>
      </c>
      <c r="I44" s="82">
        <f t="shared" si="7"/>
        <v>167.93376999999995</v>
      </c>
      <c r="J44" s="70"/>
      <c r="K44" s="90">
        <f t="shared" si="8"/>
        <v>570.2987799999977</v>
      </c>
      <c r="L44" s="70"/>
      <c r="M44" s="64">
        <v>0</v>
      </c>
      <c r="N44" s="64">
        <v>0</v>
      </c>
      <c r="O44" s="72">
        <f t="shared" si="10"/>
        <v>0</v>
      </c>
      <c r="P44" s="70"/>
      <c r="Q44" s="90">
        <f t="shared" si="9"/>
        <v>570.2987799999977</v>
      </c>
      <c r="R44" s="29"/>
      <c r="S44" s="29"/>
    </row>
    <row r="45" spans="1:19" s="3" customFormat="1" ht="13.5">
      <c r="A45" s="66" t="s">
        <v>168</v>
      </c>
      <c r="B45" s="70"/>
      <c r="C45" s="64">
        <v>25103.810909999997</v>
      </c>
      <c r="D45" s="64">
        <v>24284.48296</v>
      </c>
      <c r="E45" s="87">
        <f t="shared" si="6"/>
        <v>-819.3279499999953</v>
      </c>
      <c r="F45" s="70"/>
      <c r="G45" s="64">
        <v>705.196</v>
      </c>
      <c r="H45" s="64">
        <v>1645.99944</v>
      </c>
      <c r="I45" s="82">
        <f t="shared" si="7"/>
        <v>940.80344</v>
      </c>
      <c r="J45" s="70"/>
      <c r="K45" s="90">
        <f t="shared" si="8"/>
        <v>121.4754900000047</v>
      </c>
      <c r="L45" s="70"/>
      <c r="M45" s="64">
        <v>0</v>
      </c>
      <c r="N45" s="64">
        <v>0</v>
      </c>
      <c r="O45" s="72">
        <f t="shared" si="10"/>
        <v>0</v>
      </c>
      <c r="P45" s="70"/>
      <c r="Q45" s="90">
        <f t="shared" si="9"/>
        <v>121.4754900000047</v>
      </c>
      <c r="R45" s="29"/>
      <c r="S45" s="29"/>
    </row>
    <row r="46" spans="1:19" s="3" customFormat="1" ht="13.5">
      <c r="A46" s="66" t="s">
        <v>235</v>
      </c>
      <c r="B46" s="70"/>
      <c r="C46" s="64">
        <v>4975.299599999999</v>
      </c>
      <c r="D46" s="64">
        <v>5126.59649</v>
      </c>
      <c r="E46" s="87">
        <f t="shared" si="6"/>
        <v>151.29689000000053</v>
      </c>
      <c r="F46" s="70"/>
      <c r="G46" s="64">
        <v>135.72645</v>
      </c>
      <c r="H46" s="64">
        <v>247.30914</v>
      </c>
      <c r="I46" s="82">
        <f t="shared" si="7"/>
        <v>111.58269000000001</v>
      </c>
      <c r="J46" s="70"/>
      <c r="K46" s="90">
        <f t="shared" si="8"/>
        <v>262.87958000000054</v>
      </c>
      <c r="L46" s="70"/>
      <c r="M46" s="64">
        <v>0</v>
      </c>
      <c r="N46" s="64">
        <v>0</v>
      </c>
      <c r="O46" s="72">
        <f t="shared" si="10"/>
        <v>0</v>
      </c>
      <c r="P46" s="70"/>
      <c r="Q46" s="90">
        <f t="shared" si="9"/>
        <v>262.87958000000054</v>
      </c>
      <c r="R46" s="29"/>
      <c r="S46" s="29"/>
    </row>
    <row r="47" spans="1:19" s="3" customFormat="1" ht="13.5">
      <c r="A47" s="66" t="s">
        <v>180</v>
      </c>
      <c r="B47" s="70"/>
      <c r="C47" s="64">
        <v>18124.0447</v>
      </c>
      <c r="D47" s="64">
        <v>19006.79879</v>
      </c>
      <c r="E47" s="87">
        <f t="shared" si="6"/>
        <v>882.7540900000022</v>
      </c>
      <c r="F47" s="70"/>
      <c r="G47" s="64">
        <v>236.93348</v>
      </c>
      <c r="H47" s="64">
        <v>286.13984999999997</v>
      </c>
      <c r="I47" s="82">
        <f t="shared" si="7"/>
        <v>49.206369999999964</v>
      </c>
      <c r="J47" s="70"/>
      <c r="K47" s="90">
        <f t="shared" si="8"/>
        <v>931.9604600000022</v>
      </c>
      <c r="L47" s="70"/>
      <c r="M47" s="64">
        <v>0</v>
      </c>
      <c r="N47" s="64">
        <v>0</v>
      </c>
      <c r="O47" s="72">
        <f t="shared" si="10"/>
        <v>0</v>
      </c>
      <c r="P47" s="70"/>
      <c r="Q47" s="90">
        <f t="shared" si="9"/>
        <v>931.9604600000022</v>
      </c>
      <c r="R47" s="29"/>
      <c r="S47" s="29"/>
    </row>
    <row r="48" spans="1:19" s="3" customFormat="1" ht="13.5">
      <c r="A48" s="63" t="s">
        <v>17</v>
      </c>
      <c r="B48" s="70"/>
      <c r="C48" s="64">
        <v>2696.42929</v>
      </c>
      <c r="D48" s="64">
        <v>2776.7618600000005</v>
      </c>
      <c r="E48" s="87">
        <f t="shared" si="6"/>
        <v>80.33257000000049</v>
      </c>
      <c r="F48" s="70"/>
      <c r="G48" s="64">
        <v>41.33465</v>
      </c>
      <c r="H48" s="64">
        <v>7.33</v>
      </c>
      <c r="I48" s="82">
        <f t="shared" si="7"/>
        <v>-34.004650000000005</v>
      </c>
      <c r="J48" s="70"/>
      <c r="K48" s="90">
        <f t="shared" si="8"/>
        <v>46.32792000000048</v>
      </c>
      <c r="L48" s="70"/>
      <c r="M48" s="64">
        <v>0</v>
      </c>
      <c r="N48" s="64">
        <v>0</v>
      </c>
      <c r="O48" s="72">
        <f t="shared" si="10"/>
        <v>0</v>
      </c>
      <c r="P48" s="70"/>
      <c r="Q48" s="90">
        <f t="shared" si="9"/>
        <v>46.32792000000048</v>
      </c>
      <c r="R48" s="29"/>
      <c r="S48" s="29"/>
    </row>
    <row r="49" spans="1:19" s="3" customFormat="1" ht="13.5">
      <c r="A49" s="63" t="s">
        <v>41</v>
      </c>
      <c r="B49" s="70"/>
      <c r="C49" s="64">
        <v>5744.27845</v>
      </c>
      <c r="D49" s="64">
        <v>5654.19697</v>
      </c>
      <c r="E49" s="87">
        <f t="shared" si="6"/>
        <v>-90.08147999999983</v>
      </c>
      <c r="F49" s="70"/>
      <c r="G49" s="64">
        <v>31.12497</v>
      </c>
      <c r="H49" s="64">
        <v>157.27668</v>
      </c>
      <c r="I49" s="82">
        <f t="shared" si="7"/>
        <v>126.15171</v>
      </c>
      <c r="J49" s="70"/>
      <c r="K49" s="90">
        <f t="shared" si="8"/>
        <v>36.070230000000166</v>
      </c>
      <c r="L49" s="70"/>
      <c r="M49" s="64">
        <v>0</v>
      </c>
      <c r="N49" s="64">
        <v>0</v>
      </c>
      <c r="O49" s="72">
        <f t="shared" si="10"/>
        <v>0</v>
      </c>
      <c r="P49" s="70"/>
      <c r="Q49" s="90">
        <f t="shared" si="9"/>
        <v>36.070230000000166</v>
      </c>
      <c r="R49" s="29"/>
      <c r="S49" s="29"/>
    </row>
    <row r="50" spans="1:19" s="3" customFormat="1" ht="13.5">
      <c r="A50" s="66" t="s">
        <v>266</v>
      </c>
      <c r="B50" s="70"/>
      <c r="C50" s="64">
        <v>1748.9502600000003</v>
      </c>
      <c r="D50" s="64">
        <v>1859.04747</v>
      </c>
      <c r="E50" s="87">
        <f t="shared" si="6"/>
        <v>110.09720999999968</v>
      </c>
      <c r="F50" s="70"/>
      <c r="G50" s="64">
        <v>48.17482</v>
      </c>
      <c r="H50" s="64">
        <v>3.04475</v>
      </c>
      <c r="I50" s="82">
        <f t="shared" si="7"/>
        <v>-45.130069999999996</v>
      </c>
      <c r="J50" s="70"/>
      <c r="K50" s="90">
        <f t="shared" si="8"/>
        <v>64.96713999999969</v>
      </c>
      <c r="L50" s="70"/>
      <c r="M50" s="64">
        <v>0</v>
      </c>
      <c r="N50" s="64">
        <v>0</v>
      </c>
      <c r="O50" s="72">
        <f t="shared" si="10"/>
        <v>0</v>
      </c>
      <c r="P50" s="70"/>
      <c r="Q50" s="90">
        <f t="shared" si="9"/>
        <v>64.96713999999969</v>
      </c>
      <c r="R50" s="29"/>
      <c r="S50" s="29"/>
    </row>
    <row r="51" spans="1:19" s="3" customFormat="1" ht="13.5">
      <c r="A51" s="66" t="s">
        <v>158</v>
      </c>
      <c r="B51" s="70"/>
      <c r="C51" s="64">
        <v>9676.673469999998</v>
      </c>
      <c r="D51" s="64">
        <v>9756.82209</v>
      </c>
      <c r="E51" s="87">
        <f t="shared" si="6"/>
        <v>80.14862000000176</v>
      </c>
      <c r="F51" s="70"/>
      <c r="G51" s="64">
        <v>125.84107</v>
      </c>
      <c r="H51" s="64">
        <v>208.54408999999998</v>
      </c>
      <c r="I51" s="82">
        <f t="shared" si="7"/>
        <v>82.70301999999998</v>
      </c>
      <c r="J51" s="70"/>
      <c r="K51" s="90">
        <f t="shared" si="8"/>
        <v>162.85164000000174</v>
      </c>
      <c r="L51" s="70"/>
      <c r="M51" s="64">
        <v>0</v>
      </c>
      <c r="N51" s="64">
        <v>0</v>
      </c>
      <c r="O51" s="72">
        <f t="shared" si="10"/>
        <v>0</v>
      </c>
      <c r="P51" s="70"/>
      <c r="Q51" s="90">
        <f t="shared" si="9"/>
        <v>162.85164000000174</v>
      </c>
      <c r="R51" s="29"/>
      <c r="S51" s="29"/>
    </row>
    <row r="52" spans="1:19" s="3" customFormat="1" ht="13.5">
      <c r="A52" s="63" t="s">
        <v>33</v>
      </c>
      <c r="B52" s="70"/>
      <c r="C52" s="64">
        <v>5250.8353799999995</v>
      </c>
      <c r="D52" s="64">
        <v>5180.6516</v>
      </c>
      <c r="E52" s="87">
        <f t="shared" si="6"/>
        <v>-70.18377999999939</v>
      </c>
      <c r="F52" s="70"/>
      <c r="G52" s="64">
        <v>89.12781</v>
      </c>
      <c r="H52" s="64">
        <v>204.08829999999998</v>
      </c>
      <c r="I52" s="82">
        <f t="shared" si="7"/>
        <v>114.96048999999998</v>
      </c>
      <c r="J52" s="70"/>
      <c r="K52" s="90">
        <f t="shared" si="8"/>
        <v>44.77671000000059</v>
      </c>
      <c r="L52" s="70"/>
      <c r="M52" s="64">
        <v>0</v>
      </c>
      <c r="N52" s="64">
        <v>0</v>
      </c>
      <c r="O52" s="72">
        <f t="shared" si="10"/>
        <v>0</v>
      </c>
      <c r="P52" s="70"/>
      <c r="Q52" s="90">
        <f t="shared" si="9"/>
        <v>44.77671000000059</v>
      </c>
      <c r="R52" s="29"/>
      <c r="S52" s="29"/>
    </row>
    <row r="53" spans="1:19" s="3" customFormat="1" ht="13.5">
      <c r="A53" s="63" t="s">
        <v>32</v>
      </c>
      <c r="B53" s="70"/>
      <c r="C53" s="64">
        <v>3671.47934</v>
      </c>
      <c r="D53" s="64">
        <v>3549.81608</v>
      </c>
      <c r="E53" s="87">
        <f t="shared" si="6"/>
        <v>-121.66325999999981</v>
      </c>
      <c r="F53" s="70"/>
      <c r="G53" s="64">
        <v>45.4207</v>
      </c>
      <c r="H53" s="64">
        <v>135.44632000000001</v>
      </c>
      <c r="I53" s="82">
        <f t="shared" si="7"/>
        <v>90.02562000000002</v>
      </c>
      <c r="J53" s="70"/>
      <c r="K53" s="90">
        <f t="shared" si="8"/>
        <v>-31.63763999999979</v>
      </c>
      <c r="L53" s="70"/>
      <c r="M53" s="64">
        <v>0</v>
      </c>
      <c r="N53" s="64">
        <v>0</v>
      </c>
      <c r="O53" s="72">
        <f t="shared" si="10"/>
        <v>0</v>
      </c>
      <c r="P53" s="70"/>
      <c r="Q53" s="90">
        <f t="shared" si="9"/>
        <v>-31.63763999999979</v>
      </c>
      <c r="R53" s="29"/>
      <c r="S53" s="29"/>
    </row>
    <row r="54" spans="1:19" s="3" customFormat="1" ht="13.5">
      <c r="A54" s="66" t="s">
        <v>236</v>
      </c>
      <c r="B54" s="70"/>
      <c r="C54" s="64">
        <v>215.03982000000002</v>
      </c>
      <c r="D54" s="64">
        <v>221.62563</v>
      </c>
      <c r="E54" s="87">
        <f t="shared" si="6"/>
        <v>6.585809999999981</v>
      </c>
      <c r="F54" s="70"/>
      <c r="G54" s="64">
        <v>6.71249</v>
      </c>
      <c r="H54" s="64">
        <v>2.29745</v>
      </c>
      <c r="I54" s="82">
        <f t="shared" si="7"/>
        <v>-4.415039999999999</v>
      </c>
      <c r="J54" s="70"/>
      <c r="K54" s="90">
        <f t="shared" si="8"/>
        <v>2.1707699999999814</v>
      </c>
      <c r="L54" s="70"/>
      <c r="M54" s="64">
        <v>0</v>
      </c>
      <c r="N54" s="64">
        <v>0</v>
      </c>
      <c r="O54" s="72">
        <f aca="true" t="shared" si="11" ref="O54:O89">N54-M54</f>
        <v>0</v>
      </c>
      <c r="P54" s="70"/>
      <c r="Q54" s="90">
        <f t="shared" si="9"/>
        <v>2.1707699999999814</v>
      </c>
      <c r="R54" s="29"/>
      <c r="S54" s="29"/>
    </row>
    <row r="55" spans="1:19" s="3" customFormat="1" ht="13.5">
      <c r="A55" s="63" t="s">
        <v>18</v>
      </c>
      <c r="B55" s="70"/>
      <c r="C55" s="64">
        <v>76196.70284999999</v>
      </c>
      <c r="D55" s="64">
        <v>72019.71626999999</v>
      </c>
      <c r="E55" s="87">
        <f t="shared" si="6"/>
        <v>-4176.986579999997</v>
      </c>
      <c r="F55" s="70"/>
      <c r="G55" s="64">
        <v>1296.8719099999998</v>
      </c>
      <c r="H55" s="64">
        <v>6359.15589</v>
      </c>
      <c r="I55" s="82">
        <f t="shared" si="7"/>
        <v>5062.28398</v>
      </c>
      <c r="J55" s="70"/>
      <c r="K55" s="90">
        <f t="shared" si="8"/>
        <v>885.2974000000031</v>
      </c>
      <c r="L55" s="70"/>
      <c r="M55" s="64">
        <v>0</v>
      </c>
      <c r="N55" s="64">
        <v>0</v>
      </c>
      <c r="O55" s="72">
        <f t="shared" si="11"/>
        <v>0</v>
      </c>
      <c r="P55" s="70"/>
      <c r="Q55" s="90">
        <f t="shared" si="9"/>
        <v>885.2974000000031</v>
      </c>
      <c r="R55" s="29"/>
      <c r="S55" s="29"/>
    </row>
    <row r="56" spans="1:19" s="3" customFormat="1" ht="13.5">
      <c r="A56" s="66" t="s">
        <v>251</v>
      </c>
      <c r="B56" s="70"/>
      <c r="C56" s="64">
        <v>25354.95797</v>
      </c>
      <c r="D56" s="64">
        <v>26058.28101</v>
      </c>
      <c r="E56" s="87">
        <f t="shared" si="6"/>
        <v>703.3230399999993</v>
      </c>
      <c r="F56" s="70"/>
      <c r="G56" s="64">
        <v>318.95489000000003</v>
      </c>
      <c r="H56" s="64">
        <v>815.12814</v>
      </c>
      <c r="I56" s="82">
        <f t="shared" si="7"/>
        <v>496.17325</v>
      </c>
      <c r="J56" s="70"/>
      <c r="K56" s="90">
        <f t="shared" si="8"/>
        <v>1199.4962899999994</v>
      </c>
      <c r="L56" s="70"/>
      <c r="M56" s="64">
        <v>37.39</v>
      </c>
      <c r="N56" s="64">
        <v>4.5788</v>
      </c>
      <c r="O56" s="72">
        <f t="shared" si="11"/>
        <v>-32.8112</v>
      </c>
      <c r="P56" s="70"/>
      <c r="Q56" s="90">
        <f t="shared" si="9"/>
        <v>1166.6850899999993</v>
      </c>
      <c r="R56" s="29"/>
      <c r="S56" s="29"/>
    </row>
    <row r="57" spans="1:19" s="3" customFormat="1" ht="13.5">
      <c r="A57" s="66" t="s">
        <v>181</v>
      </c>
      <c r="B57" s="70"/>
      <c r="C57" s="64">
        <v>5992.64407</v>
      </c>
      <c r="D57" s="64">
        <v>5951.16669</v>
      </c>
      <c r="E57" s="87">
        <f t="shared" si="6"/>
        <v>-41.47738000000027</v>
      </c>
      <c r="F57" s="70"/>
      <c r="G57" s="64">
        <v>94.52003</v>
      </c>
      <c r="H57" s="64">
        <v>155.47118</v>
      </c>
      <c r="I57" s="82">
        <f t="shared" si="7"/>
        <v>60.95115</v>
      </c>
      <c r="J57" s="70"/>
      <c r="K57" s="90">
        <f t="shared" si="8"/>
        <v>19.473769999999732</v>
      </c>
      <c r="L57" s="70"/>
      <c r="M57" s="64">
        <v>0</v>
      </c>
      <c r="N57" s="64">
        <v>0</v>
      </c>
      <c r="O57" s="72">
        <f t="shared" si="11"/>
        <v>0</v>
      </c>
      <c r="P57" s="70"/>
      <c r="Q57" s="90">
        <f t="shared" si="9"/>
        <v>19.473769999999732</v>
      </c>
      <c r="R57" s="29"/>
      <c r="S57" s="29"/>
    </row>
    <row r="58" spans="1:19" s="3" customFormat="1" ht="13.5">
      <c r="A58" s="66" t="s">
        <v>237</v>
      </c>
      <c r="B58" s="70"/>
      <c r="C58" s="64">
        <v>11620.347190000002</v>
      </c>
      <c r="D58" s="64">
        <v>11903.2194</v>
      </c>
      <c r="E58" s="87">
        <f t="shared" si="6"/>
        <v>282.8722099999977</v>
      </c>
      <c r="F58" s="70"/>
      <c r="G58" s="64">
        <v>122.55964999999999</v>
      </c>
      <c r="H58" s="64">
        <v>183.68110000000001</v>
      </c>
      <c r="I58" s="82">
        <f t="shared" si="7"/>
        <v>61.121450000000024</v>
      </c>
      <c r="J58" s="70"/>
      <c r="K58" s="90">
        <f t="shared" si="8"/>
        <v>343.99365999999776</v>
      </c>
      <c r="L58" s="70"/>
      <c r="M58" s="64">
        <v>0</v>
      </c>
      <c r="N58" s="64">
        <v>0</v>
      </c>
      <c r="O58" s="72">
        <f t="shared" si="11"/>
        <v>0</v>
      </c>
      <c r="P58" s="70"/>
      <c r="Q58" s="90">
        <f t="shared" si="9"/>
        <v>343.99365999999776</v>
      </c>
      <c r="R58" s="29"/>
      <c r="S58" s="29"/>
    </row>
    <row r="59" spans="1:19" s="3" customFormat="1" ht="13.5">
      <c r="A59" s="81" t="s">
        <v>156</v>
      </c>
      <c r="B59" s="70"/>
      <c r="C59" s="79">
        <v>6754.7118</v>
      </c>
      <c r="D59" s="79">
        <v>7193.84727</v>
      </c>
      <c r="E59" s="87">
        <f t="shared" si="6"/>
        <v>439.13547000000017</v>
      </c>
      <c r="F59" s="70"/>
      <c r="G59" s="79">
        <v>34.56107</v>
      </c>
      <c r="H59" s="64">
        <v>186.25314</v>
      </c>
      <c r="I59" s="82">
        <f t="shared" si="7"/>
        <v>151.69207</v>
      </c>
      <c r="J59" s="70"/>
      <c r="K59" s="90">
        <f t="shared" si="8"/>
        <v>590.8275400000002</v>
      </c>
      <c r="L59" s="70"/>
      <c r="M59" s="64">
        <v>0</v>
      </c>
      <c r="N59" s="64">
        <v>0</v>
      </c>
      <c r="O59" s="72">
        <f t="shared" si="11"/>
        <v>0</v>
      </c>
      <c r="P59" s="70"/>
      <c r="Q59" s="90">
        <f t="shared" si="9"/>
        <v>590.8275400000002</v>
      </c>
      <c r="R59" s="29"/>
      <c r="S59" s="29"/>
    </row>
    <row r="60" spans="1:19" s="3" customFormat="1" ht="13.5">
      <c r="A60" s="63" t="s">
        <v>42</v>
      </c>
      <c r="B60" s="70"/>
      <c r="C60" s="64">
        <v>13899.20668</v>
      </c>
      <c r="D60" s="64">
        <v>15846.865109999999</v>
      </c>
      <c r="E60" s="87">
        <f t="shared" si="6"/>
        <v>1947.6584299999995</v>
      </c>
      <c r="F60" s="70"/>
      <c r="G60" s="64">
        <v>6.3840699999999995</v>
      </c>
      <c r="H60" s="79">
        <v>448.63789</v>
      </c>
      <c r="I60" s="82">
        <f t="shared" si="7"/>
        <v>442.25382</v>
      </c>
      <c r="J60" s="70"/>
      <c r="K60" s="90">
        <f t="shared" si="8"/>
        <v>2389.9122499999994</v>
      </c>
      <c r="L60" s="70"/>
      <c r="M60" s="79">
        <v>0</v>
      </c>
      <c r="N60" s="79">
        <v>0</v>
      </c>
      <c r="O60" s="72">
        <f t="shared" si="11"/>
        <v>0</v>
      </c>
      <c r="P60" s="70"/>
      <c r="Q60" s="90">
        <f t="shared" si="9"/>
        <v>2389.9122499999994</v>
      </c>
      <c r="R60" s="29"/>
      <c r="S60" s="29"/>
    </row>
    <row r="61" spans="1:19" s="3" customFormat="1" ht="13.5">
      <c r="A61" s="63" t="s">
        <v>20</v>
      </c>
      <c r="B61" s="70"/>
      <c r="C61" s="64">
        <v>26312.035720000003</v>
      </c>
      <c r="D61" s="64">
        <v>26480.31333</v>
      </c>
      <c r="E61" s="87">
        <f t="shared" si="6"/>
        <v>168.27760999999737</v>
      </c>
      <c r="F61" s="70"/>
      <c r="G61" s="64">
        <v>291.22593</v>
      </c>
      <c r="H61" s="64">
        <v>861.25487</v>
      </c>
      <c r="I61" s="82">
        <f t="shared" si="7"/>
        <v>570.0289399999999</v>
      </c>
      <c r="J61" s="70"/>
      <c r="K61" s="90">
        <f t="shared" si="8"/>
        <v>738.3065499999973</v>
      </c>
      <c r="L61" s="70"/>
      <c r="M61" s="64">
        <v>0</v>
      </c>
      <c r="N61" s="64">
        <v>0</v>
      </c>
      <c r="O61" s="72">
        <f t="shared" si="11"/>
        <v>0</v>
      </c>
      <c r="P61" s="70"/>
      <c r="Q61" s="90">
        <f t="shared" si="9"/>
        <v>738.3065499999973</v>
      </c>
      <c r="R61" s="29"/>
      <c r="S61" s="29"/>
    </row>
    <row r="62" spans="1:19" s="3" customFormat="1" ht="13.5">
      <c r="A62" s="66" t="s">
        <v>250</v>
      </c>
      <c r="B62" s="70"/>
      <c r="C62" s="64">
        <v>8845.63059</v>
      </c>
      <c r="D62" s="64">
        <v>8496.93378</v>
      </c>
      <c r="E62" s="87">
        <f t="shared" si="6"/>
        <v>-348.6968100000013</v>
      </c>
      <c r="F62" s="70"/>
      <c r="G62" s="64">
        <v>147.70315</v>
      </c>
      <c r="H62" s="64">
        <v>719.76635</v>
      </c>
      <c r="I62" s="82">
        <f t="shared" si="7"/>
        <v>572.0632</v>
      </c>
      <c r="J62" s="70"/>
      <c r="K62" s="90">
        <f t="shared" si="8"/>
        <v>223.36638999999877</v>
      </c>
      <c r="L62" s="70"/>
      <c r="M62" s="64">
        <v>0</v>
      </c>
      <c r="N62" s="64">
        <v>0</v>
      </c>
      <c r="O62" s="72">
        <f t="shared" si="11"/>
        <v>0</v>
      </c>
      <c r="P62" s="70"/>
      <c r="Q62" s="90">
        <f t="shared" si="9"/>
        <v>223.36638999999877</v>
      </c>
      <c r="R62" s="29"/>
      <c r="S62" s="29"/>
    </row>
    <row r="63" spans="1:19" s="3" customFormat="1" ht="13.5">
      <c r="A63" s="66" t="s">
        <v>169</v>
      </c>
      <c r="B63" s="70"/>
      <c r="C63" s="64">
        <v>82852.27812</v>
      </c>
      <c r="D63" s="64">
        <v>78455.35976000002</v>
      </c>
      <c r="E63" s="87">
        <f t="shared" si="6"/>
        <v>-4396.9183599999815</v>
      </c>
      <c r="F63" s="70"/>
      <c r="G63" s="64">
        <v>1581.63517</v>
      </c>
      <c r="H63" s="64">
        <v>6842.2598499999995</v>
      </c>
      <c r="I63" s="82">
        <f t="shared" si="7"/>
        <v>5260.624679999999</v>
      </c>
      <c r="J63" s="70"/>
      <c r="K63" s="90">
        <f t="shared" si="8"/>
        <v>863.7063200000175</v>
      </c>
      <c r="L63" s="70"/>
      <c r="M63" s="64">
        <v>0</v>
      </c>
      <c r="N63" s="64">
        <v>0</v>
      </c>
      <c r="O63" s="72">
        <f t="shared" si="11"/>
        <v>0</v>
      </c>
      <c r="P63" s="70"/>
      <c r="Q63" s="90">
        <f t="shared" si="9"/>
        <v>863.7063200000175</v>
      </c>
      <c r="R63" s="29"/>
      <c r="S63" s="29"/>
    </row>
    <row r="64" spans="1:19" s="3" customFormat="1" ht="13.5">
      <c r="A64" s="66" t="s">
        <v>238</v>
      </c>
      <c r="B64" s="70"/>
      <c r="C64" s="64">
        <v>1408.0969599999999</v>
      </c>
      <c r="D64" s="64">
        <v>1353.8128900000002</v>
      </c>
      <c r="E64" s="87">
        <f t="shared" si="6"/>
        <v>-54.2840699999997</v>
      </c>
      <c r="F64" s="70"/>
      <c r="G64" s="64">
        <v>20.9085</v>
      </c>
      <c r="H64" s="64">
        <v>2.67151</v>
      </c>
      <c r="I64" s="82">
        <f t="shared" si="7"/>
        <v>-18.23699</v>
      </c>
      <c r="J64" s="70"/>
      <c r="K64" s="90">
        <f t="shared" si="8"/>
        <v>-72.5210599999997</v>
      </c>
      <c r="L64" s="70"/>
      <c r="M64" s="64">
        <v>0</v>
      </c>
      <c r="N64" s="64">
        <v>0</v>
      </c>
      <c r="O64" s="72">
        <f t="shared" si="11"/>
        <v>0</v>
      </c>
      <c r="P64" s="70"/>
      <c r="Q64" s="90">
        <f t="shared" si="9"/>
        <v>-72.5210599999997</v>
      </c>
      <c r="R64" s="29"/>
      <c r="S64" s="29"/>
    </row>
    <row r="65" spans="1:19" s="3" customFormat="1" ht="13.5">
      <c r="A65" s="66" t="s">
        <v>170</v>
      </c>
      <c r="B65" s="70"/>
      <c r="C65" s="64">
        <v>8005.4633300000005</v>
      </c>
      <c r="D65" s="64">
        <v>8291.70758</v>
      </c>
      <c r="E65" s="87">
        <f t="shared" si="6"/>
        <v>286.24424999999974</v>
      </c>
      <c r="F65" s="70"/>
      <c r="G65" s="64">
        <v>59.77935</v>
      </c>
      <c r="H65" s="64">
        <v>144.8467</v>
      </c>
      <c r="I65" s="82">
        <f t="shared" si="7"/>
        <v>85.06735</v>
      </c>
      <c r="J65" s="70"/>
      <c r="K65" s="90">
        <f t="shared" si="8"/>
        <v>371.31159999999977</v>
      </c>
      <c r="L65" s="70"/>
      <c r="M65" s="64">
        <v>0</v>
      </c>
      <c r="N65" s="64">
        <v>0</v>
      </c>
      <c r="O65" s="72">
        <f t="shared" si="11"/>
        <v>0</v>
      </c>
      <c r="P65" s="70"/>
      <c r="Q65" s="90">
        <f t="shared" si="9"/>
        <v>371.31159999999977</v>
      </c>
      <c r="R65" s="29"/>
      <c r="S65" s="29"/>
    </row>
    <row r="66" spans="1:19" s="3" customFormat="1" ht="13.5">
      <c r="A66" s="65" t="s">
        <v>183</v>
      </c>
      <c r="B66" s="70"/>
      <c r="C66" s="64">
        <v>1265.62595</v>
      </c>
      <c r="D66" s="64">
        <v>1384.79792</v>
      </c>
      <c r="E66" s="87">
        <f t="shared" si="6"/>
        <v>119.17196999999987</v>
      </c>
      <c r="F66" s="70"/>
      <c r="G66" s="64">
        <v>20.33408</v>
      </c>
      <c r="H66" s="64">
        <v>18.82081</v>
      </c>
      <c r="I66" s="82">
        <f t="shared" si="7"/>
        <v>-1.5132699999999986</v>
      </c>
      <c r="J66" s="70"/>
      <c r="K66" s="90">
        <f t="shared" si="8"/>
        <v>117.65869999999987</v>
      </c>
      <c r="L66" s="70"/>
      <c r="M66" s="64">
        <v>0</v>
      </c>
      <c r="N66" s="64">
        <v>0</v>
      </c>
      <c r="O66" s="72">
        <f t="shared" si="11"/>
        <v>0</v>
      </c>
      <c r="P66" s="70"/>
      <c r="Q66" s="90">
        <f t="shared" si="9"/>
        <v>117.65869999999987</v>
      </c>
      <c r="R66" s="29"/>
      <c r="S66" s="29"/>
    </row>
    <row r="67" spans="1:19" s="3" customFormat="1" ht="13.5">
      <c r="A67" s="63" t="s">
        <v>21</v>
      </c>
      <c r="B67" s="70"/>
      <c r="C67" s="64">
        <v>35543.874670000005</v>
      </c>
      <c r="D67" s="64">
        <v>34862.32819</v>
      </c>
      <c r="E67" s="87">
        <f t="shared" si="6"/>
        <v>-681.5464800000045</v>
      </c>
      <c r="F67" s="70"/>
      <c r="G67" s="64">
        <v>185.83829</v>
      </c>
      <c r="H67" s="64">
        <v>1589.91678</v>
      </c>
      <c r="I67" s="82">
        <f t="shared" si="7"/>
        <v>1404.07849</v>
      </c>
      <c r="J67" s="70"/>
      <c r="K67" s="90">
        <f t="shared" si="8"/>
        <v>722.5320099999956</v>
      </c>
      <c r="L67" s="70"/>
      <c r="M67" s="64">
        <v>0</v>
      </c>
      <c r="N67" s="64">
        <v>0</v>
      </c>
      <c r="O67" s="72">
        <f t="shared" si="11"/>
        <v>0</v>
      </c>
      <c r="P67" s="70"/>
      <c r="Q67" s="90">
        <f t="shared" si="9"/>
        <v>722.5320099999956</v>
      </c>
      <c r="R67" s="29"/>
      <c r="S67" s="29"/>
    </row>
    <row r="68" spans="1:19" s="3" customFormat="1" ht="13.5">
      <c r="A68" s="66" t="s">
        <v>184</v>
      </c>
      <c r="B68" s="70"/>
      <c r="C68" s="64">
        <v>17038.248030000002</v>
      </c>
      <c r="D68" s="64">
        <v>17931.40415</v>
      </c>
      <c r="E68" s="87">
        <f aca="true" t="shared" si="12" ref="E68:E99">D68-C68</f>
        <v>893.156119999996</v>
      </c>
      <c r="F68" s="70"/>
      <c r="G68" s="64">
        <v>77.98021</v>
      </c>
      <c r="H68" s="64">
        <v>107.13759</v>
      </c>
      <c r="I68" s="82">
        <f aca="true" t="shared" si="13" ref="I68:I99">H68-G68</f>
        <v>29.157380000000003</v>
      </c>
      <c r="J68" s="70"/>
      <c r="K68" s="90">
        <f aca="true" t="shared" si="14" ref="K68:K103">E68+I68</f>
        <v>922.313499999996</v>
      </c>
      <c r="L68" s="70"/>
      <c r="M68" s="64">
        <v>0</v>
      </c>
      <c r="N68" s="64">
        <v>0</v>
      </c>
      <c r="O68" s="72">
        <f t="shared" si="11"/>
        <v>0</v>
      </c>
      <c r="P68" s="70"/>
      <c r="Q68" s="90">
        <f aca="true" t="shared" si="15" ref="Q68:Q103">K68+O68</f>
        <v>922.313499999996</v>
      </c>
      <c r="R68" s="29"/>
      <c r="S68" s="29"/>
    </row>
    <row r="69" spans="1:19" s="3" customFormat="1" ht="13.5">
      <c r="A69" s="66" t="s">
        <v>182</v>
      </c>
      <c r="B69" s="70"/>
      <c r="C69" s="64">
        <v>16978.515560000003</v>
      </c>
      <c r="D69" s="64">
        <v>18308.039439999997</v>
      </c>
      <c r="E69" s="87">
        <f t="shared" si="12"/>
        <v>1329.5238799999934</v>
      </c>
      <c r="F69" s="70"/>
      <c r="G69" s="64">
        <v>157.52422</v>
      </c>
      <c r="H69" s="64">
        <v>265.22925</v>
      </c>
      <c r="I69" s="82">
        <f t="shared" si="13"/>
        <v>107.70502999999997</v>
      </c>
      <c r="J69" s="70"/>
      <c r="K69" s="90">
        <f t="shared" si="14"/>
        <v>1437.2289099999934</v>
      </c>
      <c r="L69" s="70"/>
      <c r="M69" s="64">
        <v>0</v>
      </c>
      <c r="N69" s="64">
        <v>0</v>
      </c>
      <c r="O69" s="72">
        <f t="shared" si="11"/>
        <v>0</v>
      </c>
      <c r="P69" s="70"/>
      <c r="Q69" s="90">
        <f t="shared" si="15"/>
        <v>1437.2289099999934</v>
      </c>
      <c r="R69" s="29"/>
      <c r="S69" s="29"/>
    </row>
    <row r="70" spans="1:19" s="3" customFormat="1" ht="13.5">
      <c r="A70" s="66" t="s">
        <v>244</v>
      </c>
      <c r="B70" s="70"/>
      <c r="C70" s="64">
        <v>8282.43677</v>
      </c>
      <c r="D70" s="64">
        <v>11390.3392</v>
      </c>
      <c r="E70" s="87">
        <f t="shared" si="12"/>
        <v>3107.90243</v>
      </c>
      <c r="F70" s="70"/>
      <c r="G70" s="64">
        <v>241.66926</v>
      </c>
      <c r="H70" s="64">
        <v>782.64347</v>
      </c>
      <c r="I70" s="82">
        <f t="shared" si="13"/>
        <v>540.97421</v>
      </c>
      <c r="J70" s="70"/>
      <c r="K70" s="90">
        <f t="shared" si="14"/>
        <v>3648.87664</v>
      </c>
      <c r="L70" s="70"/>
      <c r="M70" s="64">
        <v>0</v>
      </c>
      <c r="N70" s="64">
        <v>0</v>
      </c>
      <c r="O70" s="72">
        <f t="shared" si="11"/>
        <v>0</v>
      </c>
      <c r="P70" s="70"/>
      <c r="Q70" s="90">
        <f t="shared" si="15"/>
        <v>3648.87664</v>
      </c>
      <c r="R70" s="29"/>
      <c r="S70" s="29"/>
    </row>
    <row r="71" spans="1:19" s="3" customFormat="1" ht="13.5">
      <c r="A71" s="63" t="s">
        <v>22</v>
      </c>
      <c r="B71" s="70"/>
      <c r="C71" s="64">
        <v>12198.283280000001</v>
      </c>
      <c r="D71" s="64">
        <v>12628.47784</v>
      </c>
      <c r="E71" s="87">
        <f t="shared" si="12"/>
        <v>430.1945599999981</v>
      </c>
      <c r="F71" s="70"/>
      <c r="G71" s="64">
        <v>462.56324</v>
      </c>
      <c r="H71" s="64">
        <v>1751.88971</v>
      </c>
      <c r="I71" s="82">
        <f t="shared" si="13"/>
        <v>1289.32647</v>
      </c>
      <c r="J71" s="70"/>
      <c r="K71" s="90">
        <f t="shared" si="14"/>
        <v>1719.521029999998</v>
      </c>
      <c r="L71" s="70"/>
      <c r="M71" s="64">
        <v>0</v>
      </c>
      <c r="N71" s="64">
        <v>0</v>
      </c>
      <c r="O71" s="72">
        <f t="shared" si="11"/>
        <v>0</v>
      </c>
      <c r="P71" s="70"/>
      <c r="Q71" s="90">
        <f t="shared" si="15"/>
        <v>1719.521029999998</v>
      </c>
      <c r="R71" s="29"/>
      <c r="S71" s="29"/>
    </row>
    <row r="72" spans="1:19" s="3" customFormat="1" ht="13.5">
      <c r="A72" s="66" t="s">
        <v>300</v>
      </c>
      <c r="B72" s="70"/>
      <c r="C72" s="64">
        <v>5224.32885</v>
      </c>
      <c r="D72" s="64">
        <v>5721.868</v>
      </c>
      <c r="E72" s="87">
        <f t="shared" si="12"/>
        <v>497.5391500000005</v>
      </c>
      <c r="F72" s="70"/>
      <c r="G72" s="64">
        <v>37.43608</v>
      </c>
      <c r="H72" s="64">
        <v>135.81465</v>
      </c>
      <c r="I72" s="82">
        <f t="shared" si="13"/>
        <v>98.37857</v>
      </c>
      <c r="J72" s="70"/>
      <c r="K72" s="90">
        <f t="shared" si="14"/>
        <v>595.9177200000005</v>
      </c>
      <c r="L72" s="70"/>
      <c r="M72" s="64">
        <v>0</v>
      </c>
      <c r="N72" s="64">
        <v>0</v>
      </c>
      <c r="O72" s="72">
        <f t="shared" si="11"/>
        <v>0</v>
      </c>
      <c r="P72" s="70"/>
      <c r="Q72" s="90">
        <f t="shared" si="15"/>
        <v>595.9177200000005</v>
      </c>
      <c r="R72" s="29"/>
      <c r="S72" s="29"/>
    </row>
    <row r="73" spans="1:19" s="3" customFormat="1" ht="13.5">
      <c r="A73" s="66" t="s">
        <v>23</v>
      </c>
      <c r="B73" s="70"/>
      <c r="C73" s="64">
        <v>1402.3812</v>
      </c>
      <c r="D73" s="64">
        <v>1281.64724</v>
      </c>
      <c r="E73" s="82">
        <f t="shared" si="12"/>
        <v>-120.73396000000002</v>
      </c>
      <c r="F73" s="70"/>
      <c r="G73" s="64">
        <v>15.77694</v>
      </c>
      <c r="H73" s="64">
        <v>23.1192</v>
      </c>
      <c r="I73" s="82">
        <f t="shared" si="13"/>
        <v>7.34226</v>
      </c>
      <c r="J73" s="70"/>
      <c r="K73" s="90">
        <f t="shared" si="14"/>
        <v>-113.39170000000003</v>
      </c>
      <c r="L73" s="70"/>
      <c r="M73" s="64">
        <v>0</v>
      </c>
      <c r="N73" s="64">
        <v>0</v>
      </c>
      <c r="O73" s="72">
        <f t="shared" si="11"/>
        <v>0</v>
      </c>
      <c r="P73" s="70"/>
      <c r="Q73" s="90">
        <f t="shared" si="15"/>
        <v>-113.39170000000003</v>
      </c>
      <c r="R73" s="29"/>
      <c r="S73" s="29"/>
    </row>
    <row r="74" spans="1:19" s="3" customFormat="1" ht="13.5">
      <c r="A74" s="66" t="s">
        <v>185</v>
      </c>
      <c r="B74" s="70"/>
      <c r="C74" s="64">
        <v>4580.14395</v>
      </c>
      <c r="D74" s="64">
        <v>4664.94221</v>
      </c>
      <c r="E74" s="82">
        <f t="shared" si="12"/>
        <v>84.79826000000048</v>
      </c>
      <c r="F74" s="70"/>
      <c r="G74" s="64">
        <v>18.06857</v>
      </c>
      <c r="H74" s="64">
        <v>56.818059999999996</v>
      </c>
      <c r="I74" s="82">
        <f t="shared" si="13"/>
        <v>38.749489999999994</v>
      </c>
      <c r="J74" s="70"/>
      <c r="K74" s="90">
        <f t="shared" si="14"/>
        <v>123.54775000000048</v>
      </c>
      <c r="L74" s="70"/>
      <c r="M74" s="64">
        <v>0</v>
      </c>
      <c r="N74" s="64">
        <v>0</v>
      </c>
      <c r="O74" s="72">
        <f t="shared" si="11"/>
        <v>0</v>
      </c>
      <c r="P74" s="70"/>
      <c r="Q74" s="90">
        <f t="shared" si="15"/>
        <v>123.54775000000048</v>
      </c>
      <c r="R74" s="29"/>
      <c r="S74" s="29"/>
    </row>
    <row r="75" spans="1:19" s="3" customFormat="1" ht="13.5">
      <c r="A75" s="63" t="s">
        <v>24</v>
      </c>
      <c r="B75" s="70"/>
      <c r="C75" s="64">
        <v>11087.84875</v>
      </c>
      <c r="D75" s="64">
        <v>12367.84084</v>
      </c>
      <c r="E75" s="82">
        <f t="shared" si="12"/>
        <v>1279.9920900000016</v>
      </c>
      <c r="F75" s="70"/>
      <c r="G75" s="64">
        <v>305.71618</v>
      </c>
      <c r="H75" s="64">
        <v>104.66967</v>
      </c>
      <c r="I75" s="82">
        <f t="shared" si="13"/>
        <v>-201.04651</v>
      </c>
      <c r="J75" s="70"/>
      <c r="K75" s="90">
        <f t="shared" si="14"/>
        <v>1078.9455800000014</v>
      </c>
      <c r="L75" s="70"/>
      <c r="M75" s="64">
        <v>0</v>
      </c>
      <c r="N75" s="64">
        <v>0</v>
      </c>
      <c r="O75" s="72">
        <f t="shared" si="11"/>
        <v>0</v>
      </c>
      <c r="P75" s="70"/>
      <c r="Q75" s="90">
        <f t="shared" si="15"/>
        <v>1078.9455800000014</v>
      </c>
      <c r="R75" s="29"/>
      <c r="S75" s="29"/>
    </row>
    <row r="76" spans="1:19" s="3" customFormat="1" ht="13.5">
      <c r="A76" s="63" t="s">
        <v>9</v>
      </c>
      <c r="B76" s="70"/>
      <c r="C76" s="64">
        <v>4262.0473</v>
      </c>
      <c r="D76" s="64">
        <v>4331.998820000001</v>
      </c>
      <c r="E76" s="82">
        <f t="shared" si="12"/>
        <v>69.95152000000053</v>
      </c>
      <c r="F76" s="70"/>
      <c r="G76" s="64">
        <v>131.30617999999998</v>
      </c>
      <c r="H76" s="64">
        <v>234.60315</v>
      </c>
      <c r="I76" s="82">
        <f t="shared" si="13"/>
        <v>103.29697000000002</v>
      </c>
      <c r="J76" s="70"/>
      <c r="K76" s="90">
        <f t="shared" si="14"/>
        <v>173.24849000000054</v>
      </c>
      <c r="L76" s="70"/>
      <c r="M76" s="64">
        <v>0</v>
      </c>
      <c r="N76" s="64">
        <v>0</v>
      </c>
      <c r="O76" s="72">
        <f t="shared" si="11"/>
        <v>0</v>
      </c>
      <c r="P76" s="70"/>
      <c r="Q76" s="90">
        <f t="shared" si="15"/>
        <v>173.24849000000054</v>
      </c>
      <c r="R76" s="29"/>
      <c r="S76" s="29"/>
    </row>
    <row r="77" spans="1:19" s="3" customFormat="1" ht="13.5">
      <c r="A77" s="66" t="s">
        <v>171</v>
      </c>
      <c r="B77" s="70"/>
      <c r="C77" s="64">
        <v>6438.16669</v>
      </c>
      <c r="D77" s="64">
        <v>6378.0316</v>
      </c>
      <c r="E77" s="82">
        <f t="shared" si="12"/>
        <v>-60.135089999999764</v>
      </c>
      <c r="F77" s="70"/>
      <c r="G77" s="64">
        <v>26.24169</v>
      </c>
      <c r="H77" s="64">
        <v>88.34545</v>
      </c>
      <c r="I77" s="82">
        <f t="shared" si="13"/>
        <v>62.10376</v>
      </c>
      <c r="J77" s="70"/>
      <c r="K77" s="90">
        <f t="shared" si="14"/>
        <v>1.9686700000002375</v>
      </c>
      <c r="L77" s="70"/>
      <c r="M77" s="64">
        <v>0</v>
      </c>
      <c r="N77" s="64">
        <v>0</v>
      </c>
      <c r="O77" s="72">
        <f t="shared" si="11"/>
        <v>0</v>
      </c>
      <c r="P77" s="70"/>
      <c r="Q77" s="90">
        <f t="shared" si="15"/>
        <v>1.9686700000002375</v>
      </c>
      <c r="R77" s="29"/>
      <c r="S77" s="29"/>
    </row>
    <row r="78" spans="1:19" s="3" customFormat="1" ht="13.5">
      <c r="A78" s="66" t="s">
        <v>264</v>
      </c>
      <c r="B78" s="70"/>
      <c r="C78" s="64">
        <v>4919.71158</v>
      </c>
      <c r="D78" s="64">
        <v>4664.8781500000005</v>
      </c>
      <c r="E78" s="82">
        <f t="shared" si="12"/>
        <v>-254.83342999999968</v>
      </c>
      <c r="F78" s="70"/>
      <c r="G78" s="64">
        <v>65.99683999999999</v>
      </c>
      <c r="H78" s="64">
        <v>236.97448</v>
      </c>
      <c r="I78" s="82">
        <f t="shared" si="13"/>
        <v>170.97764</v>
      </c>
      <c r="J78" s="70"/>
      <c r="K78" s="90">
        <f t="shared" si="14"/>
        <v>-83.85578999999967</v>
      </c>
      <c r="L78" s="70"/>
      <c r="M78" s="64">
        <v>0</v>
      </c>
      <c r="N78" s="64">
        <v>0</v>
      </c>
      <c r="O78" s="72">
        <f t="shared" si="11"/>
        <v>0</v>
      </c>
      <c r="P78" s="70"/>
      <c r="Q78" s="90">
        <f t="shared" si="15"/>
        <v>-83.85578999999967</v>
      </c>
      <c r="R78" s="29"/>
      <c r="S78" s="29"/>
    </row>
    <row r="79" spans="1:19" s="3" customFormat="1" ht="13.5">
      <c r="A79" s="66" t="s">
        <v>239</v>
      </c>
      <c r="B79" s="70"/>
      <c r="C79" s="64">
        <v>52416.179560000004</v>
      </c>
      <c r="D79" s="64">
        <v>67814.96754999999</v>
      </c>
      <c r="E79" s="82">
        <f t="shared" si="12"/>
        <v>15398.787989999983</v>
      </c>
      <c r="F79" s="70"/>
      <c r="G79" s="64">
        <v>364.91290999999995</v>
      </c>
      <c r="H79" s="64">
        <v>1464.58661</v>
      </c>
      <c r="I79" s="82">
        <f t="shared" si="13"/>
        <v>1099.6737</v>
      </c>
      <c r="J79" s="70"/>
      <c r="K79" s="90">
        <f t="shared" si="14"/>
        <v>16498.461689999982</v>
      </c>
      <c r="L79" s="70"/>
      <c r="M79" s="64">
        <v>0</v>
      </c>
      <c r="N79" s="64">
        <v>66.71185000000001</v>
      </c>
      <c r="O79" s="72">
        <f t="shared" si="11"/>
        <v>66.71185000000001</v>
      </c>
      <c r="P79" s="70"/>
      <c r="Q79" s="90">
        <f t="shared" si="15"/>
        <v>16565.17353999998</v>
      </c>
      <c r="R79" s="29"/>
      <c r="S79" s="29"/>
    </row>
    <row r="80" spans="1:19" s="3" customFormat="1" ht="13.5">
      <c r="A80" s="66" t="s">
        <v>189</v>
      </c>
      <c r="B80" s="70"/>
      <c r="C80" s="64">
        <v>2029.68723</v>
      </c>
      <c r="D80" s="64">
        <v>3969.2587</v>
      </c>
      <c r="E80" s="82">
        <f t="shared" si="12"/>
        <v>1939.5714699999999</v>
      </c>
      <c r="F80" s="70"/>
      <c r="G80" s="64">
        <v>15.83</v>
      </c>
      <c r="H80" s="64">
        <v>27.4468</v>
      </c>
      <c r="I80" s="82">
        <f t="shared" si="13"/>
        <v>11.6168</v>
      </c>
      <c r="J80" s="70"/>
      <c r="K80" s="90">
        <f t="shared" si="14"/>
        <v>1951.1882699999999</v>
      </c>
      <c r="L80" s="70"/>
      <c r="M80" s="64">
        <v>0</v>
      </c>
      <c r="N80" s="64">
        <v>0</v>
      </c>
      <c r="O80" s="72">
        <f t="shared" si="11"/>
        <v>0</v>
      </c>
      <c r="P80" s="70"/>
      <c r="Q80" s="90">
        <f t="shared" si="15"/>
        <v>1951.1882699999999</v>
      </c>
      <c r="R80" s="29"/>
      <c r="S80" s="29"/>
    </row>
    <row r="81" spans="1:19" s="3" customFormat="1" ht="13.5">
      <c r="A81" s="66" t="s">
        <v>240</v>
      </c>
      <c r="B81" s="70"/>
      <c r="C81" s="64">
        <v>2675.81262</v>
      </c>
      <c r="D81" s="67">
        <v>2858.19897</v>
      </c>
      <c r="E81" s="82">
        <f t="shared" si="12"/>
        <v>182.38634999999977</v>
      </c>
      <c r="F81" s="70"/>
      <c r="G81" s="64">
        <v>14.873719999999999</v>
      </c>
      <c r="H81" s="64">
        <v>24.74075</v>
      </c>
      <c r="I81" s="82">
        <f t="shared" si="13"/>
        <v>9.86703</v>
      </c>
      <c r="J81" s="70"/>
      <c r="K81" s="90">
        <f t="shared" si="14"/>
        <v>192.25337999999977</v>
      </c>
      <c r="L81" s="70"/>
      <c r="M81" s="64">
        <v>0</v>
      </c>
      <c r="N81" s="64">
        <v>0</v>
      </c>
      <c r="O81" s="72">
        <f t="shared" si="11"/>
        <v>0</v>
      </c>
      <c r="P81" s="70"/>
      <c r="Q81" s="90">
        <f t="shared" si="15"/>
        <v>192.25337999999977</v>
      </c>
      <c r="R81" s="29"/>
      <c r="S81" s="29"/>
    </row>
    <row r="82" spans="1:19" s="3" customFormat="1" ht="13.5">
      <c r="A82" s="66" t="s">
        <v>295</v>
      </c>
      <c r="B82" s="70"/>
      <c r="C82" s="64">
        <v>7509.555130000001</v>
      </c>
      <c r="D82" s="64">
        <v>7755.52242</v>
      </c>
      <c r="E82" s="82">
        <f t="shared" si="12"/>
        <v>245.9672899999996</v>
      </c>
      <c r="F82" s="70"/>
      <c r="G82" s="64">
        <v>317.7881</v>
      </c>
      <c r="H82" s="64">
        <v>420.19572</v>
      </c>
      <c r="I82" s="82">
        <f t="shared" si="13"/>
        <v>102.40762000000001</v>
      </c>
      <c r="J82" s="70"/>
      <c r="K82" s="90">
        <f t="shared" si="14"/>
        <v>348.3749099999996</v>
      </c>
      <c r="L82" s="70"/>
      <c r="M82" s="64">
        <v>0</v>
      </c>
      <c r="N82" s="64">
        <v>0</v>
      </c>
      <c r="O82" s="72">
        <f t="shared" si="11"/>
        <v>0</v>
      </c>
      <c r="P82" s="70"/>
      <c r="Q82" s="90">
        <f t="shared" si="15"/>
        <v>348.3749099999996</v>
      </c>
      <c r="R82" s="29"/>
      <c r="S82" s="29"/>
    </row>
    <row r="83" spans="1:19" s="3" customFormat="1" ht="13.5">
      <c r="A83" s="66" t="s">
        <v>197</v>
      </c>
      <c r="B83" s="70"/>
      <c r="C83" s="64">
        <v>9830.63868</v>
      </c>
      <c r="D83" s="64">
        <v>9720.19915</v>
      </c>
      <c r="E83" s="82">
        <f t="shared" si="12"/>
        <v>-110.43952999999965</v>
      </c>
      <c r="F83" s="70"/>
      <c r="G83" s="64">
        <v>100.15503</v>
      </c>
      <c r="H83" s="64">
        <v>290.02125</v>
      </c>
      <c r="I83" s="82">
        <f t="shared" si="13"/>
        <v>189.86622</v>
      </c>
      <c r="J83" s="70"/>
      <c r="K83" s="90">
        <f t="shared" si="14"/>
        <v>79.42669000000035</v>
      </c>
      <c r="L83" s="70"/>
      <c r="M83" s="64">
        <v>0</v>
      </c>
      <c r="N83" s="64">
        <v>0</v>
      </c>
      <c r="O83" s="72">
        <f t="shared" si="11"/>
        <v>0</v>
      </c>
      <c r="P83" s="70"/>
      <c r="Q83" s="90">
        <f t="shared" si="15"/>
        <v>79.42669000000035</v>
      </c>
      <c r="R83" s="29"/>
      <c r="S83" s="29"/>
    </row>
    <row r="84" spans="1:19" s="3" customFormat="1" ht="13.5">
      <c r="A84" s="63" t="s">
        <v>144</v>
      </c>
      <c r="B84" s="70"/>
      <c r="C84" s="64">
        <v>2015.88597</v>
      </c>
      <c r="D84" s="64">
        <v>2062.21794</v>
      </c>
      <c r="E84" s="82">
        <f t="shared" si="12"/>
        <v>46.331969999999956</v>
      </c>
      <c r="F84" s="70"/>
      <c r="G84" s="64">
        <v>78.18877</v>
      </c>
      <c r="H84" s="64">
        <v>85.15555</v>
      </c>
      <c r="I84" s="82">
        <f t="shared" si="13"/>
        <v>6.96678</v>
      </c>
      <c r="J84" s="70"/>
      <c r="K84" s="90">
        <f t="shared" si="14"/>
        <v>53.298749999999956</v>
      </c>
      <c r="L84" s="70"/>
      <c r="M84" s="64">
        <v>0</v>
      </c>
      <c r="N84" s="64">
        <v>0</v>
      </c>
      <c r="O84" s="72">
        <f t="shared" si="11"/>
        <v>0</v>
      </c>
      <c r="P84" s="70"/>
      <c r="Q84" s="90">
        <f t="shared" si="15"/>
        <v>53.298749999999956</v>
      </c>
      <c r="R84" s="29"/>
      <c r="S84" s="29"/>
    </row>
    <row r="85" spans="1:19" s="3" customFormat="1" ht="13.5">
      <c r="A85" s="66" t="s">
        <v>172</v>
      </c>
      <c r="B85" s="70"/>
      <c r="C85" s="64">
        <v>6244.87872</v>
      </c>
      <c r="D85" s="64">
        <v>6237.99653</v>
      </c>
      <c r="E85" s="82">
        <f t="shared" si="12"/>
        <v>-6.882189999999355</v>
      </c>
      <c r="F85" s="70"/>
      <c r="G85" s="64">
        <v>34.1367</v>
      </c>
      <c r="H85" s="64">
        <v>51.36758</v>
      </c>
      <c r="I85" s="82">
        <f t="shared" si="13"/>
        <v>17.23088</v>
      </c>
      <c r="J85" s="70"/>
      <c r="K85" s="90">
        <f t="shared" si="14"/>
        <v>10.348690000000644</v>
      </c>
      <c r="L85" s="70"/>
      <c r="M85" s="64">
        <v>0</v>
      </c>
      <c r="N85" s="64">
        <v>0</v>
      </c>
      <c r="O85" s="72">
        <f t="shared" si="11"/>
        <v>0</v>
      </c>
      <c r="P85" s="70"/>
      <c r="Q85" s="90">
        <f t="shared" si="15"/>
        <v>10.348690000000644</v>
      </c>
      <c r="R85" s="29"/>
      <c r="S85" s="29"/>
    </row>
    <row r="86" spans="1:19" s="3" customFormat="1" ht="13.5">
      <c r="A86" s="66" t="s">
        <v>241</v>
      </c>
      <c r="B86" s="70"/>
      <c r="C86" s="64">
        <v>6976.38025</v>
      </c>
      <c r="D86" s="64">
        <v>6706.37804</v>
      </c>
      <c r="E86" s="82">
        <f t="shared" si="12"/>
        <v>-270.00221000000056</v>
      </c>
      <c r="F86" s="70"/>
      <c r="G86" s="64">
        <v>167.76774</v>
      </c>
      <c r="H86" s="64">
        <v>549.3695</v>
      </c>
      <c r="I86" s="82">
        <f t="shared" si="13"/>
        <v>381.60176</v>
      </c>
      <c r="J86" s="70"/>
      <c r="K86" s="90">
        <f t="shared" si="14"/>
        <v>111.59954999999945</v>
      </c>
      <c r="L86" s="70"/>
      <c r="M86" s="64">
        <v>0</v>
      </c>
      <c r="N86" s="64">
        <v>0</v>
      </c>
      <c r="O86" s="72">
        <f t="shared" si="11"/>
        <v>0</v>
      </c>
      <c r="P86" s="70"/>
      <c r="Q86" s="90">
        <f t="shared" si="15"/>
        <v>111.59954999999945</v>
      </c>
      <c r="R86" s="29"/>
      <c r="S86" s="29"/>
    </row>
    <row r="87" spans="1:19" s="3" customFormat="1" ht="13.5">
      <c r="A87" s="66" t="s">
        <v>242</v>
      </c>
      <c r="B87" s="70"/>
      <c r="C87" s="64">
        <v>10871.0501</v>
      </c>
      <c r="D87" s="64">
        <v>10300.13199</v>
      </c>
      <c r="E87" s="82">
        <f t="shared" si="12"/>
        <v>-570.9181100000005</v>
      </c>
      <c r="F87" s="70"/>
      <c r="G87" s="64">
        <v>562.21837</v>
      </c>
      <c r="H87" s="64">
        <v>1064.5211399999998</v>
      </c>
      <c r="I87" s="82">
        <f t="shared" si="13"/>
        <v>502.3027699999998</v>
      </c>
      <c r="J87" s="70"/>
      <c r="K87" s="90">
        <f t="shared" si="14"/>
        <v>-68.61534000000074</v>
      </c>
      <c r="L87" s="70"/>
      <c r="M87" s="64">
        <v>0</v>
      </c>
      <c r="N87" s="64">
        <v>0</v>
      </c>
      <c r="O87" s="72">
        <f t="shared" si="11"/>
        <v>0</v>
      </c>
      <c r="P87" s="70"/>
      <c r="Q87" s="90">
        <f t="shared" si="15"/>
        <v>-68.61534000000074</v>
      </c>
      <c r="R87" s="29"/>
      <c r="S87" s="29"/>
    </row>
    <row r="88" spans="1:19" s="3" customFormat="1" ht="13.5">
      <c r="A88" s="66" t="s">
        <v>173</v>
      </c>
      <c r="B88" s="70"/>
      <c r="C88" s="64">
        <v>17076.947410000004</v>
      </c>
      <c r="D88" s="64">
        <v>17378.99103</v>
      </c>
      <c r="E88" s="82">
        <f t="shared" si="12"/>
        <v>302.04361999999674</v>
      </c>
      <c r="F88" s="70"/>
      <c r="G88" s="64">
        <v>273.33819</v>
      </c>
      <c r="H88" s="64">
        <v>292.65535</v>
      </c>
      <c r="I88" s="82">
        <f t="shared" si="13"/>
        <v>19.31716</v>
      </c>
      <c r="J88" s="70"/>
      <c r="K88" s="90">
        <f t="shared" si="14"/>
        <v>321.36077999999674</v>
      </c>
      <c r="L88" s="70"/>
      <c r="M88" s="64">
        <v>0</v>
      </c>
      <c r="N88" s="64">
        <v>0</v>
      </c>
      <c r="O88" s="72">
        <f t="shared" si="11"/>
        <v>0</v>
      </c>
      <c r="P88" s="70"/>
      <c r="Q88" s="90">
        <f t="shared" si="15"/>
        <v>321.36077999999674</v>
      </c>
      <c r="R88" s="29"/>
      <c r="S88" s="29"/>
    </row>
    <row r="89" spans="1:19" s="3" customFormat="1" ht="13.5">
      <c r="A89" s="63" t="s">
        <v>25</v>
      </c>
      <c r="B89" s="70"/>
      <c r="C89" s="64">
        <v>5661.31593</v>
      </c>
      <c r="D89" s="64">
        <v>5557.685379999999</v>
      </c>
      <c r="E89" s="82">
        <f t="shared" si="12"/>
        <v>-103.63055000000077</v>
      </c>
      <c r="F89" s="70"/>
      <c r="G89" s="64">
        <v>43.34196</v>
      </c>
      <c r="H89" s="64">
        <v>281.47173</v>
      </c>
      <c r="I89" s="82">
        <f t="shared" si="13"/>
        <v>238.12976999999998</v>
      </c>
      <c r="J89" s="70"/>
      <c r="K89" s="90">
        <f t="shared" si="14"/>
        <v>134.4992199999992</v>
      </c>
      <c r="L89" s="70"/>
      <c r="M89" s="64">
        <v>0</v>
      </c>
      <c r="N89" s="64">
        <v>0</v>
      </c>
      <c r="O89" s="72">
        <f t="shared" si="11"/>
        <v>0</v>
      </c>
      <c r="P89" s="70"/>
      <c r="Q89" s="90">
        <f t="shared" si="15"/>
        <v>134.4992199999992</v>
      </c>
      <c r="R89" s="29"/>
      <c r="S89" s="29"/>
    </row>
    <row r="90" spans="1:19" s="3" customFormat="1" ht="13.5">
      <c r="A90" s="66" t="s">
        <v>174</v>
      </c>
      <c r="B90" s="70"/>
      <c r="C90" s="64">
        <v>9012.39997</v>
      </c>
      <c r="D90" s="64">
        <v>9137.81878</v>
      </c>
      <c r="E90" s="82">
        <f t="shared" si="12"/>
        <v>125.41880999999921</v>
      </c>
      <c r="F90" s="70"/>
      <c r="G90" s="64">
        <v>47.16562</v>
      </c>
      <c r="H90" s="64">
        <v>34.50105</v>
      </c>
      <c r="I90" s="82">
        <f t="shared" si="13"/>
        <v>-12.664569999999998</v>
      </c>
      <c r="J90" s="70"/>
      <c r="K90" s="90">
        <f t="shared" si="14"/>
        <v>112.75423999999921</v>
      </c>
      <c r="L90" s="70"/>
      <c r="M90" s="64">
        <v>0</v>
      </c>
      <c r="N90" s="64">
        <v>0</v>
      </c>
      <c r="O90" s="72">
        <v>0</v>
      </c>
      <c r="P90" s="70"/>
      <c r="Q90" s="90">
        <f t="shared" si="15"/>
        <v>112.75423999999921</v>
      </c>
      <c r="R90" s="29"/>
      <c r="S90" s="29"/>
    </row>
    <row r="91" spans="1:19" s="3" customFormat="1" ht="13.5">
      <c r="A91" s="63" t="s">
        <v>26</v>
      </c>
      <c r="B91" s="70"/>
      <c r="C91" s="64">
        <v>10050.79791</v>
      </c>
      <c r="D91" s="64">
        <v>9902.21516</v>
      </c>
      <c r="E91" s="82">
        <f t="shared" si="12"/>
        <v>-148.58274999999958</v>
      </c>
      <c r="F91" s="70"/>
      <c r="G91" s="64">
        <v>79.47108</v>
      </c>
      <c r="H91" s="64">
        <v>521.66134</v>
      </c>
      <c r="I91" s="82">
        <f t="shared" si="13"/>
        <v>442.19025999999997</v>
      </c>
      <c r="J91" s="70"/>
      <c r="K91" s="90">
        <f t="shared" si="14"/>
        <v>293.6075100000004</v>
      </c>
      <c r="L91" s="70"/>
      <c r="M91" s="64">
        <v>0</v>
      </c>
      <c r="N91" s="64">
        <v>0</v>
      </c>
      <c r="O91" s="72">
        <f aca="true" t="shared" si="16" ref="O91:O103">N91-M91</f>
        <v>0</v>
      </c>
      <c r="P91" s="70"/>
      <c r="Q91" s="90">
        <f t="shared" si="15"/>
        <v>293.6075100000004</v>
      </c>
      <c r="R91" s="29"/>
      <c r="S91" s="29"/>
    </row>
    <row r="92" spans="1:19" s="3" customFormat="1" ht="13.5" customHeight="1">
      <c r="A92" s="63" t="s">
        <v>146</v>
      </c>
      <c r="B92" s="70"/>
      <c r="C92" s="80">
        <v>9379.328130000002</v>
      </c>
      <c r="D92" s="80">
        <v>10024.688830000001</v>
      </c>
      <c r="E92" s="82">
        <f t="shared" si="12"/>
        <v>645.3606999999993</v>
      </c>
      <c r="F92" s="70"/>
      <c r="G92" s="80">
        <v>215.50745999999998</v>
      </c>
      <c r="H92" s="80">
        <v>68.10278</v>
      </c>
      <c r="I92" s="82">
        <f t="shared" si="13"/>
        <v>-147.40467999999998</v>
      </c>
      <c r="J92" s="70"/>
      <c r="K92" s="90">
        <f t="shared" si="14"/>
        <v>497.9560199999993</v>
      </c>
      <c r="L92" s="70"/>
      <c r="M92" s="80">
        <v>0</v>
      </c>
      <c r="N92" s="80">
        <v>0</v>
      </c>
      <c r="O92" s="72">
        <f t="shared" si="16"/>
        <v>0</v>
      </c>
      <c r="P92" s="70"/>
      <c r="Q92" s="90">
        <f t="shared" si="15"/>
        <v>497.9560199999993</v>
      </c>
      <c r="R92" s="29"/>
      <c r="S92" s="29"/>
    </row>
    <row r="93" spans="1:19" s="3" customFormat="1" ht="13.5">
      <c r="A93" s="66" t="s">
        <v>141</v>
      </c>
      <c r="B93" s="70"/>
      <c r="C93" s="64">
        <v>10055.39731</v>
      </c>
      <c r="D93" s="64">
        <v>10835.191630000001</v>
      </c>
      <c r="E93" s="82">
        <f t="shared" si="12"/>
        <v>779.7943200000009</v>
      </c>
      <c r="F93" s="70"/>
      <c r="G93" s="64">
        <v>27.29831</v>
      </c>
      <c r="H93" s="64">
        <v>74.11919</v>
      </c>
      <c r="I93" s="82">
        <f t="shared" si="13"/>
        <v>46.82088</v>
      </c>
      <c r="J93" s="70"/>
      <c r="K93" s="90">
        <f t="shared" si="14"/>
        <v>826.6152000000009</v>
      </c>
      <c r="L93" s="70"/>
      <c r="M93" s="64">
        <v>0</v>
      </c>
      <c r="N93" s="64">
        <v>0</v>
      </c>
      <c r="O93" s="72">
        <f t="shared" si="16"/>
        <v>0</v>
      </c>
      <c r="P93" s="70"/>
      <c r="Q93" s="90">
        <f t="shared" si="15"/>
        <v>826.6152000000009</v>
      </c>
      <c r="R93" s="29"/>
      <c r="S93" s="29"/>
    </row>
    <row r="94" spans="1:19" s="3" customFormat="1" ht="13.5">
      <c r="A94" s="63" t="s">
        <v>27</v>
      </c>
      <c r="B94" s="70"/>
      <c r="C94" s="64">
        <v>24180.8957</v>
      </c>
      <c r="D94" s="64">
        <v>31668.46104</v>
      </c>
      <c r="E94" s="82">
        <f t="shared" si="12"/>
        <v>7487.565339999997</v>
      </c>
      <c r="F94" s="70"/>
      <c r="G94" s="64">
        <v>163.40956</v>
      </c>
      <c r="H94" s="64">
        <v>317.9006</v>
      </c>
      <c r="I94" s="82">
        <f t="shared" si="13"/>
        <v>154.49104</v>
      </c>
      <c r="J94" s="70"/>
      <c r="K94" s="90">
        <f t="shared" si="14"/>
        <v>7642.056379999997</v>
      </c>
      <c r="L94" s="70"/>
      <c r="M94" s="64">
        <v>0</v>
      </c>
      <c r="N94" s="64">
        <v>0</v>
      </c>
      <c r="O94" s="72">
        <f t="shared" si="16"/>
        <v>0</v>
      </c>
      <c r="P94" s="70"/>
      <c r="Q94" s="90">
        <f t="shared" si="15"/>
        <v>7642.056379999997</v>
      </c>
      <c r="R94" s="29"/>
      <c r="S94" s="29"/>
    </row>
    <row r="95" spans="1:19" s="3" customFormat="1" ht="13.5">
      <c r="A95" s="66" t="s">
        <v>176</v>
      </c>
      <c r="B95" s="70"/>
      <c r="C95" s="64">
        <v>12989.85159</v>
      </c>
      <c r="D95" s="64">
        <v>13700.853580000003</v>
      </c>
      <c r="E95" s="82">
        <f t="shared" si="12"/>
        <v>711.0019900000025</v>
      </c>
      <c r="F95" s="70"/>
      <c r="G95" s="64">
        <v>57.42082</v>
      </c>
      <c r="H95" s="64">
        <v>186.47069</v>
      </c>
      <c r="I95" s="82">
        <f t="shared" si="13"/>
        <v>129.04987</v>
      </c>
      <c r="J95" s="70"/>
      <c r="K95" s="90">
        <f t="shared" si="14"/>
        <v>840.0518600000025</v>
      </c>
      <c r="L95" s="70"/>
      <c r="M95" s="64">
        <v>0</v>
      </c>
      <c r="N95" s="64">
        <v>0</v>
      </c>
      <c r="O95" s="72">
        <f t="shared" si="16"/>
        <v>0</v>
      </c>
      <c r="P95" s="70"/>
      <c r="Q95" s="90">
        <f t="shared" si="15"/>
        <v>840.0518600000025</v>
      </c>
      <c r="R95" s="29"/>
      <c r="S95" s="29"/>
    </row>
    <row r="96" spans="1:19" s="3" customFormat="1" ht="13.5">
      <c r="A96" s="162" t="s">
        <v>31</v>
      </c>
      <c r="B96" s="70"/>
      <c r="C96" s="64">
        <v>9318.76093</v>
      </c>
      <c r="D96" s="64">
        <v>9466.35333</v>
      </c>
      <c r="E96" s="82">
        <f t="shared" si="12"/>
        <v>147.59239999999954</v>
      </c>
      <c r="F96" s="70"/>
      <c r="G96" s="64">
        <v>205.07120999999998</v>
      </c>
      <c r="H96" s="64">
        <v>345.54365</v>
      </c>
      <c r="I96" s="82">
        <f t="shared" si="13"/>
        <v>140.47244000000003</v>
      </c>
      <c r="J96" s="70"/>
      <c r="K96" s="90">
        <f t="shared" si="14"/>
        <v>288.06483999999955</v>
      </c>
      <c r="L96" s="70"/>
      <c r="M96" s="64">
        <v>0</v>
      </c>
      <c r="N96" s="64">
        <v>0</v>
      </c>
      <c r="O96" s="72">
        <f t="shared" si="16"/>
        <v>0</v>
      </c>
      <c r="P96" s="70"/>
      <c r="Q96" s="90">
        <f t="shared" si="15"/>
        <v>288.06483999999955</v>
      </c>
      <c r="R96" s="29"/>
      <c r="S96" s="29"/>
    </row>
    <row r="97" spans="1:19" s="3" customFormat="1" ht="13.5">
      <c r="A97" s="68" t="s">
        <v>175</v>
      </c>
      <c r="B97" s="70"/>
      <c r="C97" s="64">
        <v>12282.90772</v>
      </c>
      <c r="D97" s="64">
        <v>12736.116979999999</v>
      </c>
      <c r="E97" s="82">
        <f t="shared" si="12"/>
        <v>453.20925999999963</v>
      </c>
      <c r="F97" s="70"/>
      <c r="G97" s="64">
        <v>90.61309</v>
      </c>
      <c r="H97" s="64">
        <v>126.33496000000001</v>
      </c>
      <c r="I97" s="82">
        <f t="shared" si="13"/>
        <v>35.72187000000001</v>
      </c>
      <c r="J97" s="70"/>
      <c r="K97" s="90">
        <f t="shared" si="14"/>
        <v>488.93112999999965</v>
      </c>
      <c r="L97" s="70"/>
      <c r="M97" s="64">
        <v>0</v>
      </c>
      <c r="N97" s="64">
        <v>0</v>
      </c>
      <c r="O97" s="72">
        <f t="shared" si="16"/>
        <v>0</v>
      </c>
      <c r="P97" s="70"/>
      <c r="Q97" s="90">
        <f t="shared" si="15"/>
        <v>488.93112999999965</v>
      </c>
      <c r="R97" s="29"/>
      <c r="S97" s="29"/>
    </row>
    <row r="98" spans="1:19" s="3" customFormat="1" ht="13.5">
      <c r="A98" s="66" t="s">
        <v>217</v>
      </c>
      <c r="B98" s="70"/>
      <c r="C98" s="80">
        <v>13863.984199999999</v>
      </c>
      <c r="D98" s="80">
        <v>14021.642990000002</v>
      </c>
      <c r="E98" s="88">
        <f t="shared" si="12"/>
        <v>157.65879000000314</v>
      </c>
      <c r="F98" s="70"/>
      <c r="G98" s="80">
        <v>60.0959</v>
      </c>
      <c r="H98" s="80">
        <v>449.30042</v>
      </c>
      <c r="I98" s="88">
        <f t="shared" si="13"/>
        <v>389.20452</v>
      </c>
      <c r="J98" s="70"/>
      <c r="K98" s="91">
        <f t="shared" si="14"/>
        <v>546.8633100000031</v>
      </c>
      <c r="L98" s="70"/>
      <c r="M98" s="80">
        <v>0</v>
      </c>
      <c r="N98" s="80">
        <v>0</v>
      </c>
      <c r="O98" s="105">
        <f t="shared" si="16"/>
        <v>0</v>
      </c>
      <c r="P98" s="70"/>
      <c r="Q98" s="91">
        <f t="shared" si="15"/>
        <v>546.8633100000031</v>
      </c>
      <c r="R98" s="29"/>
      <c r="S98" s="29"/>
    </row>
    <row r="99" spans="1:19" s="3" customFormat="1" ht="13.5">
      <c r="A99" s="63" t="s">
        <v>28</v>
      </c>
      <c r="B99" s="70"/>
      <c r="C99" s="64">
        <v>13562.46487</v>
      </c>
      <c r="D99" s="64">
        <v>13111.86324</v>
      </c>
      <c r="E99" s="88">
        <f t="shared" si="12"/>
        <v>-450.6016299999992</v>
      </c>
      <c r="F99" s="70"/>
      <c r="G99" s="64">
        <v>89.35529</v>
      </c>
      <c r="H99" s="64">
        <v>104.2823</v>
      </c>
      <c r="I99" s="88">
        <f t="shared" si="13"/>
        <v>14.92701000000001</v>
      </c>
      <c r="J99" s="70"/>
      <c r="K99" s="91">
        <f t="shared" si="14"/>
        <v>-435.6746199999992</v>
      </c>
      <c r="L99" s="70"/>
      <c r="M99" s="64">
        <v>0</v>
      </c>
      <c r="N99" s="64">
        <v>0</v>
      </c>
      <c r="O99" s="72">
        <f t="shared" si="16"/>
        <v>0</v>
      </c>
      <c r="P99" s="70"/>
      <c r="Q99" s="91">
        <f t="shared" si="15"/>
        <v>-435.6746199999992</v>
      </c>
      <c r="R99" s="29"/>
      <c r="S99" s="29"/>
    </row>
    <row r="100" spans="1:19" s="3" customFormat="1" ht="13.5">
      <c r="A100" s="63" t="s">
        <v>43</v>
      </c>
      <c r="B100" s="70"/>
      <c r="C100" s="64">
        <v>2953.02246</v>
      </c>
      <c r="D100" s="64">
        <v>3024.45433</v>
      </c>
      <c r="E100" s="88">
        <f>D100-C100</f>
        <v>71.43186999999989</v>
      </c>
      <c r="F100" s="70"/>
      <c r="G100" s="64">
        <v>13.32302</v>
      </c>
      <c r="H100" s="64">
        <v>2.17315</v>
      </c>
      <c r="I100" s="88">
        <f>H100-G100</f>
        <v>-11.14987</v>
      </c>
      <c r="J100" s="70"/>
      <c r="K100" s="91">
        <f t="shared" si="14"/>
        <v>60.28199999999989</v>
      </c>
      <c r="L100" s="70"/>
      <c r="M100" s="64">
        <v>0</v>
      </c>
      <c r="N100" s="64">
        <v>0</v>
      </c>
      <c r="O100" s="72">
        <f t="shared" si="16"/>
        <v>0</v>
      </c>
      <c r="P100" s="70"/>
      <c r="Q100" s="91">
        <f t="shared" si="15"/>
        <v>60.28199999999989</v>
      </c>
      <c r="R100" s="29"/>
      <c r="S100" s="29"/>
    </row>
    <row r="101" spans="1:19" s="3" customFormat="1" ht="13.5">
      <c r="A101" s="66" t="s">
        <v>190</v>
      </c>
      <c r="B101" s="70"/>
      <c r="C101" s="64">
        <v>5423.006050000001</v>
      </c>
      <c r="D101" s="64">
        <v>5403.219619999999</v>
      </c>
      <c r="E101" s="88">
        <f>D101-C101</f>
        <v>-19.78643000000193</v>
      </c>
      <c r="F101" s="70"/>
      <c r="G101" s="64">
        <v>66.62924000000001</v>
      </c>
      <c r="H101" s="64">
        <v>317.70036</v>
      </c>
      <c r="I101" s="88">
        <f>H101-G101</f>
        <v>251.07111999999998</v>
      </c>
      <c r="J101" s="70"/>
      <c r="K101" s="91">
        <f t="shared" si="14"/>
        <v>231.28468999999805</v>
      </c>
      <c r="L101" s="70"/>
      <c r="M101" s="64">
        <v>0</v>
      </c>
      <c r="N101" s="64">
        <v>0</v>
      </c>
      <c r="O101" s="72">
        <f t="shared" si="16"/>
        <v>0</v>
      </c>
      <c r="P101" s="70"/>
      <c r="Q101" s="91">
        <f t="shared" si="15"/>
        <v>231.28468999999805</v>
      </c>
      <c r="R101" s="29"/>
      <c r="S101" s="29"/>
    </row>
    <row r="102" spans="1:19" s="3" customFormat="1" ht="13.5">
      <c r="A102" s="63" t="s">
        <v>44</v>
      </c>
      <c r="B102" s="70"/>
      <c r="C102" s="64">
        <v>7143.523230000001</v>
      </c>
      <c r="D102" s="64">
        <v>6698.03088</v>
      </c>
      <c r="E102" s="88">
        <f>D102-C102</f>
        <v>-445.49235000000044</v>
      </c>
      <c r="F102" s="70"/>
      <c r="G102" s="64">
        <v>9.554969999999999</v>
      </c>
      <c r="H102" s="64">
        <v>128.54075</v>
      </c>
      <c r="I102" s="88">
        <f>H102-G102</f>
        <v>118.98578</v>
      </c>
      <c r="J102" s="70"/>
      <c r="K102" s="91">
        <f t="shared" si="14"/>
        <v>-326.50657000000047</v>
      </c>
      <c r="L102" s="70"/>
      <c r="M102" s="64">
        <v>0</v>
      </c>
      <c r="N102" s="64">
        <v>0</v>
      </c>
      <c r="O102" s="72">
        <f t="shared" si="16"/>
        <v>0</v>
      </c>
      <c r="P102" s="70"/>
      <c r="Q102" s="91">
        <f t="shared" si="15"/>
        <v>-326.50657000000047</v>
      </c>
      <c r="R102" s="29"/>
      <c r="S102" s="29"/>
    </row>
    <row r="103" spans="1:19" s="3" customFormat="1" ht="13.5">
      <c r="A103" s="66" t="s">
        <v>299</v>
      </c>
      <c r="B103" s="70"/>
      <c r="C103" s="64">
        <v>3884.42662</v>
      </c>
      <c r="D103" s="64">
        <v>4089.66927</v>
      </c>
      <c r="E103" s="82">
        <f>D103-C103</f>
        <v>205.24264999999968</v>
      </c>
      <c r="F103" s="70"/>
      <c r="G103" s="64">
        <v>95.83201</v>
      </c>
      <c r="H103" s="64">
        <v>188.79108</v>
      </c>
      <c r="I103" s="82">
        <f>H103-G103</f>
        <v>92.95907</v>
      </c>
      <c r="J103" s="70"/>
      <c r="K103" s="90">
        <f t="shared" si="14"/>
        <v>298.2017199999997</v>
      </c>
      <c r="L103" s="70"/>
      <c r="M103" s="64">
        <v>0</v>
      </c>
      <c r="N103" s="64">
        <v>0</v>
      </c>
      <c r="O103" s="72">
        <f t="shared" si="16"/>
        <v>0</v>
      </c>
      <c r="P103" s="70"/>
      <c r="Q103" s="90">
        <f t="shared" si="15"/>
        <v>298.2017199999997</v>
      </c>
      <c r="R103" s="29"/>
      <c r="S103" s="29"/>
    </row>
    <row r="104" spans="1:19" s="26" customFormat="1" ht="18" customHeight="1">
      <c r="A104" s="199" t="s">
        <v>199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29"/>
      <c r="S104" s="29"/>
    </row>
    <row r="105" spans="1:19" s="3" customFormat="1" ht="13.5">
      <c r="A105" s="63" t="s">
        <v>11</v>
      </c>
      <c r="B105" s="70"/>
      <c r="C105" s="64">
        <v>1553.09833</v>
      </c>
      <c r="D105" s="64">
        <v>1556.8811799999999</v>
      </c>
      <c r="E105" s="82">
        <v>3.7828499999998257</v>
      </c>
      <c r="F105" s="70"/>
      <c r="G105" s="64">
        <v>22.70654</v>
      </c>
      <c r="H105" s="64">
        <v>21.93557</v>
      </c>
      <c r="I105" s="82">
        <v>-0.7709700000000019</v>
      </c>
      <c r="J105" s="70"/>
      <c r="K105" s="90">
        <v>3.011879999999824</v>
      </c>
      <c r="L105" s="70"/>
      <c r="M105" s="64">
        <v>0</v>
      </c>
      <c r="N105" s="64">
        <v>0</v>
      </c>
      <c r="O105" s="72">
        <v>0</v>
      </c>
      <c r="P105" s="70"/>
      <c r="Q105" s="90">
        <v>3.011879999999824</v>
      </c>
      <c r="R105" s="29"/>
      <c r="S105" s="29"/>
    </row>
    <row r="106" spans="1:19" s="3" customFormat="1" ht="13.5">
      <c r="A106" s="66" t="s">
        <v>12</v>
      </c>
      <c r="B106" s="70"/>
      <c r="C106" s="64">
        <v>35347.18397</v>
      </c>
      <c r="D106" s="64">
        <v>32969.45354</v>
      </c>
      <c r="E106" s="82">
        <v>-2377.730429999996</v>
      </c>
      <c r="F106" s="70"/>
      <c r="G106" s="64">
        <v>180.89029000000002</v>
      </c>
      <c r="H106" s="64">
        <v>4244.99918</v>
      </c>
      <c r="I106" s="82">
        <v>4064.10889</v>
      </c>
      <c r="J106" s="70"/>
      <c r="K106" s="90">
        <v>1686.378460000004</v>
      </c>
      <c r="L106" s="70"/>
      <c r="M106" s="64">
        <v>0</v>
      </c>
      <c r="N106" s="64">
        <v>0</v>
      </c>
      <c r="O106" s="72">
        <v>0</v>
      </c>
      <c r="P106" s="70"/>
      <c r="Q106" s="90">
        <v>1686.378460000004</v>
      </c>
      <c r="R106" s="29"/>
      <c r="S106" s="29"/>
    </row>
    <row r="107" spans="1:19" s="3" customFormat="1" ht="13.5">
      <c r="A107" s="63" t="s">
        <v>13</v>
      </c>
      <c r="B107" s="70"/>
      <c r="C107" s="64">
        <v>2386.7655599999994</v>
      </c>
      <c r="D107" s="64">
        <v>2467.72011</v>
      </c>
      <c r="E107" s="82">
        <v>80.95455000000084</v>
      </c>
      <c r="F107" s="70"/>
      <c r="G107" s="64">
        <v>19.698490000000003</v>
      </c>
      <c r="H107" s="64">
        <v>67.92034</v>
      </c>
      <c r="I107" s="82">
        <v>48.22184999999999</v>
      </c>
      <c r="J107" s="70"/>
      <c r="K107" s="90">
        <v>129.17640000000083</v>
      </c>
      <c r="L107" s="70"/>
      <c r="M107" s="64">
        <v>0</v>
      </c>
      <c r="N107" s="64">
        <v>0</v>
      </c>
      <c r="O107" s="72">
        <v>0</v>
      </c>
      <c r="P107" s="70"/>
      <c r="Q107" s="90">
        <v>129.17640000000083</v>
      </c>
      <c r="R107" s="29"/>
      <c r="S107" s="29"/>
    </row>
    <row r="108" spans="1:19" s="3" customFormat="1" ht="13.5">
      <c r="A108" s="63" t="s">
        <v>15</v>
      </c>
      <c r="B108" s="70"/>
      <c r="C108" s="64">
        <v>3066.92876</v>
      </c>
      <c r="D108" s="64">
        <v>2743.48723</v>
      </c>
      <c r="E108" s="82">
        <v>-323.4415299999996</v>
      </c>
      <c r="F108" s="70"/>
      <c r="G108" s="64">
        <v>51.57423</v>
      </c>
      <c r="H108" s="64">
        <v>185.39032999999998</v>
      </c>
      <c r="I108" s="82">
        <v>133.81609999999998</v>
      </c>
      <c r="J108" s="70"/>
      <c r="K108" s="90">
        <v>-189.62542999999962</v>
      </c>
      <c r="L108" s="70"/>
      <c r="M108" s="64">
        <v>0</v>
      </c>
      <c r="N108" s="64">
        <v>0</v>
      </c>
      <c r="O108" s="72">
        <v>0</v>
      </c>
      <c r="P108" s="70"/>
      <c r="Q108" s="90">
        <v>-189.62542999999962</v>
      </c>
      <c r="R108" s="29"/>
      <c r="S108" s="29"/>
    </row>
    <row r="109" spans="1:19" s="3" customFormat="1" ht="13.5">
      <c r="A109" s="63" t="s">
        <v>8</v>
      </c>
      <c r="B109" s="70"/>
      <c r="C109" s="64">
        <v>467771.24710000004</v>
      </c>
      <c r="D109" s="64">
        <v>452463.08238</v>
      </c>
      <c r="E109" s="82">
        <v>-15308.164720000059</v>
      </c>
      <c r="F109" s="70"/>
      <c r="G109" s="64">
        <v>9243.44239</v>
      </c>
      <c r="H109" s="64">
        <v>37252.823549999994</v>
      </c>
      <c r="I109" s="82">
        <v>28009.381159999994</v>
      </c>
      <c r="J109" s="70"/>
      <c r="K109" s="90">
        <v>12701.216439999935</v>
      </c>
      <c r="L109" s="70"/>
      <c r="M109" s="64">
        <v>0</v>
      </c>
      <c r="N109" s="64">
        <v>0</v>
      </c>
      <c r="O109" s="72">
        <v>0</v>
      </c>
      <c r="P109" s="70"/>
      <c r="Q109" s="90">
        <v>12701.216439999935</v>
      </c>
      <c r="R109" s="29"/>
      <c r="S109" s="29"/>
    </row>
    <row r="110" spans="1:19" s="3" customFormat="1" ht="13.5">
      <c r="A110" s="63" t="s">
        <v>19</v>
      </c>
      <c r="B110" s="70"/>
      <c r="C110" s="64">
        <v>3639.5871799999995</v>
      </c>
      <c r="D110" s="64">
        <v>3462.40262</v>
      </c>
      <c r="E110" s="82">
        <v>-177.1845599999997</v>
      </c>
      <c r="F110" s="70"/>
      <c r="G110" s="64">
        <v>4.904100000000001</v>
      </c>
      <c r="H110" s="64">
        <v>190.48339</v>
      </c>
      <c r="I110" s="82">
        <v>185.57929000000001</v>
      </c>
      <c r="J110" s="70"/>
      <c r="K110" s="90">
        <v>8.394730000000322</v>
      </c>
      <c r="L110" s="70"/>
      <c r="M110" s="64">
        <v>0</v>
      </c>
      <c r="N110" s="64">
        <v>0</v>
      </c>
      <c r="O110" s="72">
        <v>0</v>
      </c>
      <c r="P110" s="70"/>
      <c r="Q110" s="90">
        <v>8.394730000000322</v>
      </c>
      <c r="R110" s="29"/>
      <c r="S110" s="29"/>
    </row>
    <row r="111" spans="1:19" s="3" customFormat="1" ht="12.75" customHeight="1">
      <c r="A111" s="66" t="s">
        <v>157</v>
      </c>
      <c r="B111" s="70"/>
      <c r="C111" s="64">
        <v>6504.82256</v>
      </c>
      <c r="D111" s="64">
        <v>6229.91553</v>
      </c>
      <c r="E111" s="82">
        <v>-274.9070299999994</v>
      </c>
      <c r="F111" s="70"/>
      <c r="G111" s="64">
        <v>36.49315</v>
      </c>
      <c r="H111" s="64">
        <v>482.17162</v>
      </c>
      <c r="I111" s="82">
        <v>445.67847</v>
      </c>
      <c r="J111" s="70"/>
      <c r="K111" s="90">
        <v>170.7714400000006</v>
      </c>
      <c r="L111" s="70"/>
      <c r="M111" s="64">
        <v>0</v>
      </c>
      <c r="N111" s="64">
        <v>0</v>
      </c>
      <c r="O111" s="72">
        <v>0</v>
      </c>
      <c r="P111" s="70"/>
      <c r="Q111" s="90">
        <v>170.7714400000006</v>
      </c>
      <c r="R111" s="29"/>
      <c r="S111" s="29"/>
    </row>
    <row r="112" spans="1:19" s="3" customFormat="1" ht="12.75" customHeight="1">
      <c r="A112" s="66" t="s">
        <v>150</v>
      </c>
      <c r="B112" s="70"/>
      <c r="C112" s="64">
        <v>3532.1873699999996</v>
      </c>
      <c r="D112" s="64">
        <v>3335.6987999999997</v>
      </c>
      <c r="E112" s="82">
        <v>-196.48856999999998</v>
      </c>
      <c r="F112" s="70"/>
      <c r="G112" s="64">
        <v>10.7432</v>
      </c>
      <c r="H112" s="64">
        <v>37.51614</v>
      </c>
      <c r="I112" s="82">
        <v>26.77294</v>
      </c>
      <c r="J112" s="70"/>
      <c r="K112" s="90">
        <v>-169.71562999999998</v>
      </c>
      <c r="L112" s="70"/>
      <c r="M112" s="64">
        <v>0</v>
      </c>
      <c r="N112" s="64">
        <v>0</v>
      </c>
      <c r="O112" s="72">
        <v>0</v>
      </c>
      <c r="P112" s="70"/>
      <c r="Q112" s="90">
        <v>-169.71562999999998</v>
      </c>
      <c r="R112" s="29"/>
      <c r="S112" s="29"/>
    </row>
    <row r="113" spans="1:19" s="3" customFormat="1" ht="22.5" customHeight="1">
      <c r="A113" s="54" t="s">
        <v>3</v>
      </c>
      <c r="B113" s="69"/>
      <c r="C113" s="69">
        <f>SUM(C3:C103)+SUM(C105:C112)</f>
        <v>1950063.41555</v>
      </c>
      <c r="D113" s="69">
        <f>SUM(D3:D103)+SUM(D105:D112)</f>
        <v>1954375.1215800005</v>
      </c>
      <c r="E113" s="69">
        <f>SUM(E3:E103)+SUM(E105:E112)</f>
        <v>4311.706029999939</v>
      </c>
      <c r="F113" s="69"/>
      <c r="G113" s="69">
        <f>SUM(G3:G103)+SUM(G105:G112)</f>
        <v>28312.114239999988</v>
      </c>
      <c r="H113" s="69">
        <f>SUM(H3:H103)+SUM(H105:H112)</f>
        <v>99971.26952999999</v>
      </c>
      <c r="I113" s="69">
        <f>SUM(I3:I103)+SUM(I105:I112)</f>
        <v>71659.15529</v>
      </c>
      <c r="J113" s="69"/>
      <c r="K113" s="69">
        <f>SUM(K3:K103)+SUM(K105:K112)</f>
        <v>75970.86131999992</v>
      </c>
      <c r="L113" s="69"/>
      <c r="M113" s="69">
        <f>SUM(M3:M103)+SUM(M105:M112)</f>
        <v>255.52875999999998</v>
      </c>
      <c r="N113" s="69">
        <f>SUM(N3:N103)+SUM(N105:N112)</f>
        <v>165.55225000000002</v>
      </c>
      <c r="O113" s="69">
        <f>SUM(O3:O103)+SUM(O105:O112)</f>
        <v>-89.97650999999998</v>
      </c>
      <c r="P113" s="69"/>
      <c r="Q113" s="69">
        <f>SUM(Q3:Q103)+SUM(Q105:Q112)</f>
        <v>75880.88480999993</v>
      </c>
      <c r="R113" s="29"/>
      <c r="S113" s="29"/>
    </row>
    <row r="114" spans="1:17" s="17" customFormat="1" ht="27.75" customHeight="1">
      <c r="A114" s="17" t="s">
        <v>193</v>
      </c>
      <c r="B114" s="32"/>
      <c r="C114" s="32"/>
      <c r="D114" s="32"/>
      <c r="E114" s="37"/>
      <c r="F114" s="32"/>
      <c r="G114" s="32"/>
      <c r="H114" s="32"/>
      <c r="I114" s="37"/>
      <c r="J114" s="32"/>
      <c r="K114" s="37"/>
      <c r="L114" s="32"/>
      <c r="M114" s="32"/>
      <c r="N114" s="32"/>
      <c r="O114" s="37"/>
      <c r="P114" s="32"/>
      <c r="Q114" s="37"/>
    </row>
    <row r="115" spans="1:9" s="17" customFormat="1" ht="17.25" customHeight="1">
      <c r="A115" s="17" t="s">
        <v>249</v>
      </c>
      <c r="E115" s="28"/>
      <c r="H115" s="32"/>
      <c r="I115" s="28"/>
    </row>
    <row r="116" spans="1:9" s="17" customFormat="1" ht="9" customHeight="1">
      <c r="A116" s="17" t="s">
        <v>248</v>
      </c>
      <c r="E116" s="28"/>
      <c r="H116" s="32"/>
      <c r="I116" s="28"/>
    </row>
    <row r="117" spans="1:9" s="17" customFormat="1" ht="9">
      <c r="A117" s="17" t="s">
        <v>212</v>
      </c>
      <c r="E117" s="28"/>
      <c r="H117" s="32"/>
      <c r="I117" s="28"/>
    </row>
  </sheetData>
  <sheetProtection/>
  <mergeCells count="2">
    <mergeCell ref="A3:Q3"/>
    <mergeCell ref="A104:Q104"/>
  </mergeCells>
  <printOptions horizontalCentered="1"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4"/>
  <sheetViews>
    <sheetView zoomScale="140" zoomScaleNormal="140" zoomScalePageLayoutView="0" workbookViewId="0" topLeftCell="A1">
      <pane ySplit="2" topLeftCell="A97" activePane="bottomLeft" state="frozen"/>
      <selection pane="topLeft" activeCell="A1" sqref="A1"/>
      <selection pane="bottomLeft" activeCell="A113" sqref="A113"/>
    </sheetView>
  </sheetViews>
  <sheetFormatPr defaultColWidth="9.33203125" defaultRowHeight="12.75"/>
  <cols>
    <col min="1" max="1" width="15.5" style="16" customWidth="1"/>
    <col min="2" max="4" width="8.83203125" style="13" customWidth="1"/>
    <col min="5" max="5" width="8.83203125" style="148" customWidth="1"/>
    <col min="6" max="10" width="8.83203125" style="13" customWidth="1"/>
    <col min="11" max="11" width="11.5" style="149" customWidth="1"/>
    <col min="12" max="16384" width="9.33203125" style="13" customWidth="1"/>
  </cols>
  <sheetData>
    <row r="1" spans="1:11" ht="21" customHeight="1">
      <c r="A1" s="12" t="s">
        <v>305</v>
      </c>
      <c r="B1" s="136"/>
      <c r="C1" s="136"/>
      <c r="D1" s="136"/>
      <c r="E1" s="137"/>
      <c r="F1" s="136"/>
      <c r="G1" s="136"/>
      <c r="H1" s="136"/>
      <c r="I1" s="136"/>
      <c r="J1" s="136"/>
      <c r="K1" s="138"/>
    </row>
    <row r="2" spans="1:11" s="142" customFormat="1" ht="51" customHeight="1">
      <c r="A2" s="139"/>
      <c r="B2" s="140" t="s">
        <v>269</v>
      </c>
      <c r="C2" s="140" t="s">
        <v>276</v>
      </c>
      <c r="D2" s="140" t="s">
        <v>277</v>
      </c>
      <c r="E2" s="140" t="s">
        <v>278</v>
      </c>
      <c r="F2" s="140" t="s">
        <v>279</v>
      </c>
      <c r="G2" s="140" t="s">
        <v>280</v>
      </c>
      <c r="H2" s="140" t="s">
        <v>281</v>
      </c>
      <c r="I2" s="140" t="s">
        <v>282</v>
      </c>
      <c r="J2" s="140" t="s">
        <v>270</v>
      </c>
      <c r="K2" s="141" t="s">
        <v>271</v>
      </c>
    </row>
    <row r="3" spans="1:11" s="143" customFormat="1" ht="18" customHeight="1">
      <c r="A3" s="199" t="s">
        <v>192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3" customFormat="1" ht="13.5">
      <c r="A4" s="66" t="s">
        <v>163</v>
      </c>
      <c r="B4" s="150">
        <v>2704.58039</v>
      </c>
      <c r="C4" s="150">
        <v>2476.42841</v>
      </c>
      <c r="D4" s="151">
        <v>739.0893000000001</v>
      </c>
      <c r="E4" s="151">
        <v>115.34699</v>
      </c>
      <c r="F4" s="151">
        <v>249.081</v>
      </c>
      <c r="G4" s="151">
        <v>3169.536</v>
      </c>
      <c r="H4" s="151">
        <v>0</v>
      </c>
      <c r="I4" s="151">
        <v>0</v>
      </c>
      <c r="J4" s="150">
        <v>516.9082999999999</v>
      </c>
      <c r="K4" s="152">
        <f aca="true" t="shared" si="0" ref="K4:K35">SUM(B4:J4)</f>
        <v>9970.970389999999</v>
      </c>
    </row>
    <row r="5" spans="1:11" s="3" customFormat="1" ht="13.5">
      <c r="A5" s="66" t="s">
        <v>36</v>
      </c>
      <c r="B5" s="150">
        <v>7310.69525</v>
      </c>
      <c r="C5" s="150">
        <v>3558.6130200000002</v>
      </c>
      <c r="D5" s="151">
        <v>674.8</v>
      </c>
      <c r="E5" s="151">
        <v>294.26746999999995</v>
      </c>
      <c r="F5" s="151">
        <v>330.80985</v>
      </c>
      <c r="G5" s="151">
        <v>8410.21207</v>
      </c>
      <c r="H5" s="151">
        <v>0</v>
      </c>
      <c r="I5" s="151">
        <v>0</v>
      </c>
      <c r="J5" s="150">
        <v>481.35035</v>
      </c>
      <c r="K5" s="152">
        <f t="shared" si="0"/>
        <v>21060.74801</v>
      </c>
    </row>
    <row r="6" spans="1:11" s="3" customFormat="1" ht="13.5">
      <c r="A6" s="66" t="s">
        <v>10</v>
      </c>
      <c r="B6" s="150">
        <v>2354.88225</v>
      </c>
      <c r="C6" s="150">
        <v>2306.67999</v>
      </c>
      <c r="D6" s="151">
        <v>1088.089</v>
      </c>
      <c r="E6" s="151">
        <v>32.484049999999996</v>
      </c>
      <c r="F6" s="151">
        <v>211.49709</v>
      </c>
      <c r="G6" s="151">
        <v>2290.17773</v>
      </c>
      <c r="H6" s="151">
        <v>0</v>
      </c>
      <c r="I6" s="151">
        <v>0</v>
      </c>
      <c r="J6" s="150">
        <v>140.079</v>
      </c>
      <c r="K6" s="152">
        <f t="shared" si="0"/>
        <v>8423.88911</v>
      </c>
    </row>
    <row r="7" spans="1:11" s="3" customFormat="1" ht="13.5">
      <c r="A7" s="66" t="s">
        <v>37</v>
      </c>
      <c r="B7" s="150">
        <v>1128.77024</v>
      </c>
      <c r="C7" s="150">
        <v>1318.45484</v>
      </c>
      <c r="D7" s="151">
        <v>260.5</v>
      </c>
      <c r="E7" s="151">
        <v>33.70664</v>
      </c>
      <c r="F7" s="151">
        <v>117.912</v>
      </c>
      <c r="G7" s="151">
        <v>2818.2061200000003</v>
      </c>
      <c r="H7" s="151">
        <v>0</v>
      </c>
      <c r="I7" s="151">
        <v>0</v>
      </c>
      <c r="J7" s="150">
        <v>293.04645</v>
      </c>
      <c r="K7" s="152">
        <f t="shared" si="0"/>
        <v>5970.5962899999995</v>
      </c>
    </row>
    <row r="8" spans="1:11" s="3" customFormat="1" ht="13.5">
      <c r="A8" s="66" t="s">
        <v>186</v>
      </c>
      <c r="B8" s="150">
        <v>7692.897849999999</v>
      </c>
      <c r="C8" s="150">
        <v>3509.35566</v>
      </c>
      <c r="D8" s="151">
        <v>479.0295</v>
      </c>
      <c r="E8" s="151">
        <v>388.63859</v>
      </c>
      <c r="F8" s="151">
        <v>263.30575</v>
      </c>
      <c r="G8" s="151">
        <v>7177.768599999999</v>
      </c>
      <c r="H8" s="151">
        <v>0</v>
      </c>
      <c r="I8" s="151">
        <v>0</v>
      </c>
      <c r="J8" s="150">
        <v>725.6901</v>
      </c>
      <c r="K8" s="152">
        <f t="shared" si="0"/>
        <v>20236.686049999997</v>
      </c>
    </row>
    <row r="9" spans="1:11" s="3" customFormat="1" ht="13.5">
      <c r="A9" s="66" t="s">
        <v>226</v>
      </c>
      <c r="B9" s="150">
        <v>1231.13685</v>
      </c>
      <c r="C9" s="150">
        <v>879.54665</v>
      </c>
      <c r="D9" s="151">
        <v>282.05226</v>
      </c>
      <c r="E9" s="151">
        <v>54.518</v>
      </c>
      <c r="F9" s="151">
        <v>67.208</v>
      </c>
      <c r="G9" s="151">
        <v>1410.86303</v>
      </c>
      <c r="H9" s="151">
        <v>0</v>
      </c>
      <c r="I9" s="151">
        <v>0</v>
      </c>
      <c r="J9" s="150">
        <v>165.74909</v>
      </c>
      <c r="K9" s="152">
        <f t="shared" si="0"/>
        <v>4091.07388</v>
      </c>
    </row>
    <row r="10" spans="1:11" s="3" customFormat="1" ht="13.5">
      <c r="A10" s="66" t="s">
        <v>187</v>
      </c>
      <c r="B10" s="150">
        <v>275.642</v>
      </c>
      <c r="C10" s="150">
        <v>286.33266</v>
      </c>
      <c r="D10" s="151">
        <v>88.0483</v>
      </c>
      <c r="E10" s="151">
        <v>40.378519999999995</v>
      </c>
      <c r="F10" s="151">
        <v>169.3589</v>
      </c>
      <c r="G10" s="151">
        <v>669.57224</v>
      </c>
      <c r="H10" s="151">
        <v>0</v>
      </c>
      <c r="I10" s="151">
        <v>0</v>
      </c>
      <c r="J10" s="150">
        <v>78.43795</v>
      </c>
      <c r="K10" s="152">
        <f t="shared" si="0"/>
        <v>1607.77057</v>
      </c>
    </row>
    <row r="11" spans="1:11" s="3" customFormat="1" ht="13.5">
      <c r="A11" s="65" t="s">
        <v>149</v>
      </c>
      <c r="B11" s="150">
        <v>1585.9033</v>
      </c>
      <c r="C11" s="150">
        <v>1003.44241</v>
      </c>
      <c r="D11" s="151">
        <v>343.07725</v>
      </c>
      <c r="E11" s="151">
        <v>103.94663</v>
      </c>
      <c r="F11" s="151">
        <v>149.407</v>
      </c>
      <c r="G11" s="151">
        <v>3461.07642</v>
      </c>
      <c r="H11" s="151">
        <v>0</v>
      </c>
      <c r="I11" s="151">
        <v>0</v>
      </c>
      <c r="J11" s="150">
        <v>287.66490999999996</v>
      </c>
      <c r="K11" s="152">
        <f t="shared" si="0"/>
        <v>6934.51792</v>
      </c>
    </row>
    <row r="12" spans="1:11" s="3" customFormat="1" ht="13.5">
      <c r="A12" s="66" t="s">
        <v>164</v>
      </c>
      <c r="B12" s="150">
        <v>9545.363449999999</v>
      </c>
      <c r="C12" s="150">
        <v>3896.14797</v>
      </c>
      <c r="D12" s="151">
        <v>964.40185</v>
      </c>
      <c r="E12" s="151">
        <v>137.1662</v>
      </c>
      <c r="F12" s="151">
        <v>242.10429000000002</v>
      </c>
      <c r="G12" s="151">
        <v>8336.01992</v>
      </c>
      <c r="H12" s="151">
        <v>0</v>
      </c>
      <c r="I12" s="151">
        <v>35.802</v>
      </c>
      <c r="J12" s="150">
        <v>465.20835</v>
      </c>
      <c r="K12" s="152">
        <f t="shared" si="0"/>
        <v>23622.21403</v>
      </c>
    </row>
    <row r="13" spans="1:11" s="3" customFormat="1" ht="13.5">
      <c r="A13" s="66" t="s">
        <v>38</v>
      </c>
      <c r="B13" s="150">
        <v>1567.51835</v>
      </c>
      <c r="C13" s="150">
        <v>1655.26899</v>
      </c>
      <c r="D13" s="151">
        <v>332.228</v>
      </c>
      <c r="E13" s="151">
        <v>95.99587</v>
      </c>
      <c r="F13" s="151">
        <v>103.777</v>
      </c>
      <c r="G13" s="151">
        <v>3160.62377</v>
      </c>
      <c r="H13" s="151">
        <v>0</v>
      </c>
      <c r="I13" s="151">
        <v>0</v>
      </c>
      <c r="J13" s="150">
        <v>227.60154999999997</v>
      </c>
      <c r="K13" s="152">
        <f t="shared" si="0"/>
        <v>7143.013530000001</v>
      </c>
    </row>
    <row r="14" spans="1:11" s="3" customFormat="1" ht="13.5">
      <c r="A14" s="66" t="s">
        <v>151</v>
      </c>
      <c r="B14" s="150">
        <v>131.76575</v>
      </c>
      <c r="C14" s="150">
        <v>420.80181</v>
      </c>
      <c r="D14" s="151">
        <v>118.628</v>
      </c>
      <c r="E14" s="151">
        <v>8.51334</v>
      </c>
      <c r="F14" s="151">
        <v>23.042</v>
      </c>
      <c r="G14" s="151">
        <v>677.66779</v>
      </c>
      <c r="H14" s="151">
        <v>0</v>
      </c>
      <c r="I14" s="151">
        <v>0</v>
      </c>
      <c r="J14" s="150">
        <v>19.772</v>
      </c>
      <c r="K14" s="152">
        <f t="shared" si="0"/>
        <v>1400.19069</v>
      </c>
    </row>
    <row r="15" spans="1:11" s="3" customFormat="1" ht="13.5">
      <c r="A15" s="66" t="s">
        <v>165</v>
      </c>
      <c r="B15" s="150">
        <v>104784.11781</v>
      </c>
      <c r="C15" s="150">
        <v>35445.08161</v>
      </c>
      <c r="D15" s="151">
        <v>9917.352859999999</v>
      </c>
      <c r="E15" s="151">
        <v>3048.6112000000003</v>
      </c>
      <c r="F15" s="151">
        <v>2527.39543</v>
      </c>
      <c r="G15" s="151">
        <v>59535.01932</v>
      </c>
      <c r="H15" s="151">
        <v>0</v>
      </c>
      <c r="I15" s="151">
        <v>20.95889</v>
      </c>
      <c r="J15" s="150">
        <v>10987.008539999999</v>
      </c>
      <c r="K15" s="152">
        <f t="shared" si="0"/>
        <v>226265.54566000003</v>
      </c>
    </row>
    <row r="16" spans="1:11" s="3" customFormat="1" ht="13.5">
      <c r="A16" s="66" t="s">
        <v>30</v>
      </c>
      <c r="B16" s="150">
        <v>11225.37355</v>
      </c>
      <c r="C16" s="150">
        <v>5333.2631200000005</v>
      </c>
      <c r="D16" s="151">
        <v>1534.9008999999999</v>
      </c>
      <c r="E16" s="151">
        <v>162.63642000000002</v>
      </c>
      <c r="F16" s="151">
        <v>368.05153</v>
      </c>
      <c r="G16" s="151">
        <v>8868.68044</v>
      </c>
      <c r="H16" s="151">
        <v>0</v>
      </c>
      <c r="I16" s="151">
        <v>0</v>
      </c>
      <c r="J16" s="150">
        <v>1040.03351</v>
      </c>
      <c r="K16" s="152">
        <f t="shared" si="0"/>
        <v>28532.93947</v>
      </c>
    </row>
    <row r="17" spans="1:11" s="3" customFormat="1" ht="13.5">
      <c r="A17" s="66" t="s">
        <v>265</v>
      </c>
      <c r="B17" s="150">
        <v>4568.0588</v>
      </c>
      <c r="C17" s="150">
        <v>3259.2126000000003</v>
      </c>
      <c r="D17" s="151">
        <v>1045.933</v>
      </c>
      <c r="E17" s="151">
        <v>184.6682</v>
      </c>
      <c r="F17" s="151">
        <v>264.75396</v>
      </c>
      <c r="G17" s="151">
        <v>6516.13196</v>
      </c>
      <c r="H17" s="151">
        <v>0</v>
      </c>
      <c r="I17" s="151">
        <v>118.82419999999999</v>
      </c>
      <c r="J17" s="150">
        <v>706.8</v>
      </c>
      <c r="K17" s="152">
        <f t="shared" si="0"/>
        <v>16664.382719999998</v>
      </c>
    </row>
    <row r="18" spans="1:11" s="3" customFormat="1" ht="13.5">
      <c r="A18" s="66" t="s">
        <v>227</v>
      </c>
      <c r="B18" s="150">
        <v>1034.03654</v>
      </c>
      <c r="C18" s="150">
        <v>1369.1995900000002</v>
      </c>
      <c r="D18" s="151">
        <v>576.08646</v>
      </c>
      <c r="E18" s="151">
        <v>60.088029999999996</v>
      </c>
      <c r="F18" s="151">
        <v>173.96176</v>
      </c>
      <c r="G18" s="151">
        <v>2070.88589</v>
      </c>
      <c r="H18" s="151">
        <v>0</v>
      </c>
      <c r="I18" s="151">
        <v>0</v>
      </c>
      <c r="J18" s="150">
        <v>403.74846</v>
      </c>
      <c r="K18" s="152">
        <f t="shared" si="0"/>
        <v>5688.00673</v>
      </c>
    </row>
    <row r="19" spans="1:11" s="3" customFormat="1" ht="13.5">
      <c r="A19" s="66" t="s">
        <v>148</v>
      </c>
      <c r="B19" s="150">
        <v>2464.1767999999997</v>
      </c>
      <c r="C19" s="150">
        <v>2362.1871</v>
      </c>
      <c r="D19" s="151">
        <v>906.003</v>
      </c>
      <c r="E19" s="151">
        <v>59.07166</v>
      </c>
      <c r="F19" s="151">
        <v>289.02862</v>
      </c>
      <c r="G19" s="151">
        <v>2959.25038</v>
      </c>
      <c r="H19" s="151">
        <v>0</v>
      </c>
      <c r="I19" s="151">
        <v>0</v>
      </c>
      <c r="J19" s="150">
        <v>566.80008</v>
      </c>
      <c r="K19" s="152">
        <f t="shared" si="0"/>
        <v>9606.517639999998</v>
      </c>
    </row>
    <row r="20" spans="1:11" s="3" customFormat="1" ht="13.5">
      <c r="A20" s="66" t="s">
        <v>14</v>
      </c>
      <c r="B20" s="150">
        <v>1475.7091</v>
      </c>
      <c r="C20" s="150">
        <v>674.65503</v>
      </c>
      <c r="D20" s="151">
        <v>271.051</v>
      </c>
      <c r="E20" s="151">
        <v>110.90666</v>
      </c>
      <c r="F20" s="151">
        <v>464.44759999999997</v>
      </c>
      <c r="G20" s="151">
        <v>1565.05171</v>
      </c>
      <c r="H20" s="151">
        <v>0</v>
      </c>
      <c r="I20" s="151">
        <v>0</v>
      </c>
      <c r="J20" s="150">
        <v>6.1355</v>
      </c>
      <c r="K20" s="152">
        <f t="shared" si="0"/>
        <v>4567.9566</v>
      </c>
    </row>
    <row r="21" spans="1:11" s="3" customFormat="1" ht="13.5">
      <c r="A21" s="66" t="s">
        <v>228</v>
      </c>
      <c r="B21" s="150">
        <v>145.89276999999998</v>
      </c>
      <c r="C21" s="150">
        <v>315.82787</v>
      </c>
      <c r="D21" s="151">
        <v>105.107</v>
      </c>
      <c r="E21" s="151">
        <v>18.924310000000002</v>
      </c>
      <c r="F21" s="151">
        <v>25.10175</v>
      </c>
      <c r="G21" s="151">
        <v>112.18401</v>
      </c>
      <c r="H21" s="151">
        <v>0</v>
      </c>
      <c r="I21" s="151">
        <v>0</v>
      </c>
      <c r="J21" s="150">
        <v>0</v>
      </c>
      <c r="K21" s="152">
        <f t="shared" si="0"/>
        <v>723.0377100000001</v>
      </c>
    </row>
    <row r="22" spans="1:11" s="3" customFormat="1" ht="13.5">
      <c r="A22" s="66" t="s">
        <v>229</v>
      </c>
      <c r="B22" s="150">
        <v>2940.7534</v>
      </c>
      <c r="C22" s="150">
        <v>2274.93554</v>
      </c>
      <c r="D22" s="151">
        <v>719.0925500000001</v>
      </c>
      <c r="E22" s="151">
        <v>205.4854</v>
      </c>
      <c r="F22" s="151">
        <v>175.98</v>
      </c>
      <c r="G22" s="151">
        <v>2892.1726400000002</v>
      </c>
      <c r="H22" s="151">
        <v>0</v>
      </c>
      <c r="I22" s="151">
        <v>0</v>
      </c>
      <c r="J22" s="150">
        <v>794.71843</v>
      </c>
      <c r="K22" s="152">
        <f t="shared" si="0"/>
        <v>10003.13796</v>
      </c>
    </row>
    <row r="23" spans="1:11" s="3" customFormat="1" ht="13.5">
      <c r="A23" s="66" t="s">
        <v>230</v>
      </c>
      <c r="B23" s="150">
        <v>3732.11956</v>
      </c>
      <c r="C23" s="150">
        <v>3367.94773</v>
      </c>
      <c r="D23" s="151">
        <v>1020.535</v>
      </c>
      <c r="E23" s="151">
        <v>174.09167000000002</v>
      </c>
      <c r="F23" s="151">
        <v>378.07925</v>
      </c>
      <c r="G23" s="151">
        <v>3741.57127</v>
      </c>
      <c r="H23" s="151">
        <v>0</v>
      </c>
      <c r="I23" s="151">
        <v>0</v>
      </c>
      <c r="J23" s="150">
        <v>558.0588</v>
      </c>
      <c r="K23" s="152">
        <f t="shared" si="0"/>
        <v>12972.403280000002</v>
      </c>
    </row>
    <row r="24" spans="1:11" s="3" customFormat="1" ht="13.5">
      <c r="A24" s="66" t="s">
        <v>154</v>
      </c>
      <c r="B24" s="150">
        <v>536.53755</v>
      </c>
      <c r="C24" s="150">
        <v>602.85635</v>
      </c>
      <c r="D24" s="151">
        <v>90.54725</v>
      </c>
      <c r="E24" s="151">
        <v>26.71039</v>
      </c>
      <c r="F24" s="151">
        <v>67.94739999999999</v>
      </c>
      <c r="G24" s="151">
        <v>882.08408</v>
      </c>
      <c r="H24" s="151">
        <v>0</v>
      </c>
      <c r="I24" s="151">
        <v>0</v>
      </c>
      <c r="J24" s="150">
        <v>169.4</v>
      </c>
      <c r="K24" s="152">
        <f t="shared" si="0"/>
        <v>2376.08302</v>
      </c>
    </row>
    <row r="25" spans="1:11" s="3" customFormat="1" ht="13.5">
      <c r="A25" s="66" t="s">
        <v>267</v>
      </c>
      <c r="B25" s="150">
        <v>694.1699</v>
      </c>
      <c r="C25" s="150">
        <v>807.10083</v>
      </c>
      <c r="D25" s="151">
        <v>234.55116</v>
      </c>
      <c r="E25" s="151">
        <v>95.83386</v>
      </c>
      <c r="F25" s="151">
        <v>60.607</v>
      </c>
      <c r="G25" s="151">
        <v>1805.6186599999999</v>
      </c>
      <c r="H25" s="151">
        <v>0</v>
      </c>
      <c r="I25" s="151">
        <v>42.55367</v>
      </c>
      <c r="J25" s="150">
        <v>169.90941</v>
      </c>
      <c r="K25" s="152">
        <f t="shared" si="0"/>
        <v>3910.34449</v>
      </c>
    </row>
    <row r="26" spans="1:11" s="3" customFormat="1" ht="13.5">
      <c r="A26" s="66" t="s">
        <v>159</v>
      </c>
      <c r="B26" s="150">
        <v>1329.2251999999999</v>
      </c>
      <c r="C26" s="150">
        <v>2166.47402</v>
      </c>
      <c r="D26" s="151">
        <v>407.358</v>
      </c>
      <c r="E26" s="151">
        <v>74.88414999999999</v>
      </c>
      <c r="F26" s="151">
        <v>97.63</v>
      </c>
      <c r="G26" s="151">
        <v>8109.26397</v>
      </c>
      <c r="H26" s="151">
        <v>0</v>
      </c>
      <c r="I26" s="151">
        <v>0</v>
      </c>
      <c r="J26" s="150">
        <v>252.76729999999998</v>
      </c>
      <c r="K26" s="152">
        <f t="shared" si="0"/>
        <v>12437.60264</v>
      </c>
    </row>
    <row r="27" spans="1:11" s="3" customFormat="1" ht="13.5">
      <c r="A27" s="66" t="s">
        <v>177</v>
      </c>
      <c r="B27" s="150">
        <v>4150.664</v>
      </c>
      <c r="C27" s="150">
        <v>2023.4563799999999</v>
      </c>
      <c r="D27" s="151">
        <v>836.9573</v>
      </c>
      <c r="E27" s="151">
        <v>99.50125999999999</v>
      </c>
      <c r="F27" s="151">
        <v>188.84</v>
      </c>
      <c r="G27" s="151">
        <v>3908.27379</v>
      </c>
      <c r="H27" s="151">
        <v>0</v>
      </c>
      <c r="I27" s="151">
        <v>0</v>
      </c>
      <c r="J27" s="150">
        <v>994.5474</v>
      </c>
      <c r="K27" s="152">
        <f t="shared" si="0"/>
        <v>12202.240129999998</v>
      </c>
    </row>
    <row r="28" spans="1:11" s="3" customFormat="1" ht="13.5">
      <c r="A28" s="66" t="s">
        <v>34</v>
      </c>
      <c r="B28" s="150">
        <v>88.62715</v>
      </c>
      <c r="C28" s="150">
        <v>216.96180999999999</v>
      </c>
      <c r="D28" s="151">
        <v>33.891870000000004</v>
      </c>
      <c r="E28" s="151">
        <v>7.58389</v>
      </c>
      <c r="F28" s="151">
        <v>36.79625</v>
      </c>
      <c r="G28" s="151">
        <v>104.49203</v>
      </c>
      <c r="H28" s="151">
        <v>0</v>
      </c>
      <c r="I28" s="151">
        <v>0</v>
      </c>
      <c r="J28" s="150">
        <v>0</v>
      </c>
      <c r="K28" s="152">
        <f t="shared" si="0"/>
        <v>488.35299999999995</v>
      </c>
    </row>
    <row r="29" spans="1:11" s="3" customFormat="1" ht="13.5">
      <c r="A29" s="66" t="s">
        <v>16</v>
      </c>
      <c r="B29" s="150">
        <v>2809.2853999999998</v>
      </c>
      <c r="C29" s="150">
        <v>1606.47191</v>
      </c>
      <c r="D29" s="151">
        <v>387.114</v>
      </c>
      <c r="E29" s="151">
        <v>154.28966</v>
      </c>
      <c r="F29" s="151">
        <v>102.357</v>
      </c>
      <c r="G29" s="151">
        <v>4768.7487599999995</v>
      </c>
      <c r="H29" s="151">
        <v>0</v>
      </c>
      <c r="I29" s="151">
        <v>0</v>
      </c>
      <c r="J29" s="150">
        <v>72.4</v>
      </c>
      <c r="K29" s="152">
        <f t="shared" si="0"/>
        <v>9900.666729999999</v>
      </c>
    </row>
    <row r="30" spans="1:11" s="3" customFormat="1" ht="13.5">
      <c r="A30" s="66" t="s">
        <v>179</v>
      </c>
      <c r="B30" s="150">
        <v>12165.42385</v>
      </c>
      <c r="C30" s="150">
        <v>7155.87616</v>
      </c>
      <c r="D30" s="151">
        <v>2199.9179</v>
      </c>
      <c r="E30" s="151">
        <v>564.3096400000001</v>
      </c>
      <c r="F30" s="151">
        <v>432.46315999999996</v>
      </c>
      <c r="G30" s="151">
        <v>9196.481179999999</v>
      </c>
      <c r="H30" s="151">
        <v>0</v>
      </c>
      <c r="I30" s="151">
        <v>0</v>
      </c>
      <c r="J30" s="150">
        <v>1820.12325</v>
      </c>
      <c r="K30" s="152">
        <f t="shared" si="0"/>
        <v>33534.59514</v>
      </c>
    </row>
    <row r="31" spans="1:11" s="3" customFormat="1" ht="13.5">
      <c r="A31" s="66" t="s">
        <v>178</v>
      </c>
      <c r="B31" s="150">
        <v>6600.38683</v>
      </c>
      <c r="C31" s="150">
        <v>3951.9354500000004</v>
      </c>
      <c r="D31" s="151">
        <v>682.2063</v>
      </c>
      <c r="E31" s="151">
        <v>104.32991</v>
      </c>
      <c r="F31" s="151">
        <v>351.52973</v>
      </c>
      <c r="G31" s="151">
        <v>6239.23178</v>
      </c>
      <c r="H31" s="151">
        <v>0</v>
      </c>
      <c r="I31" s="151">
        <v>0</v>
      </c>
      <c r="J31" s="150">
        <v>712.28318</v>
      </c>
      <c r="K31" s="152">
        <f t="shared" si="0"/>
        <v>18641.90318</v>
      </c>
    </row>
    <row r="32" spans="1:11" s="3" customFormat="1" ht="13.5">
      <c r="A32" s="66" t="s">
        <v>166</v>
      </c>
      <c r="B32" s="150">
        <v>3895.4468500000003</v>
      </c>
      <c r="C32" s="150">
        <v>1993.17705</v>
      </c>
      <c r="D32" s="151">
        <v>658.73285</v>
      </c>
      <c r="E32" s="151">
        <v>1.61515</v>
      </c>
      <c r="F32" s="151">
        <v>223.98125</v>
      </c>
      <c r="G32" s="151">
        <v>6709.433980000001</v>
      </c>
      <c r="H32" s="151">
        <v>0</v>
      </c>
      <c r="I32" s="151">
        <v>0</v>
      </c>
      <c r="J32" s="150">
        <v>220.28885</v>
      </c>
      <c r="K32" s="152">
        <f t="shared" si="0"/>
        <v>13702.675980000002</v>
      </c>
    </row>
    <row r="33" spans="1:11" s="3" customFormat="1" ht="13.5">
      <c r="A33" s="66" t="s">
        <v>231</v>
      </c>
      <c r="B33" s="150">
        <v>1871.1983500000001</v>
      </c>
      <c r="C33" s="150">
        <v>1674.7065</v>
      </c>
      <c r="D33" s="151">
        <v>615.7348000000001</v>
      </c>
      <c r="E33" s="151">
        <v>166.5323</v>
      </c>
      <c r="F33" s="151">
        <v>233.02242</v>
      </c>
      <c r="G33" s="151">
        <v>1890.50223</v>
      </c>
      <c r="H33" s="151">
        <v>0</v>
      </c>
      <c r="I33" s="151">
        <v>0</v>
      </c>
      <c r="J33" s="150">
        <v>882.783</v>
      </c>
      <c r="K33" s="152">
        <f t="shared" si="0"/>
        <v>7334.479600000001</v>
      </c>
    </row>
    <row r="34" spans="1:11" s="3" customFormat="1" ht="13.5">
      <c r="A34" s="66" t="s">
        <v>232</v>
      </c>
      <c r="B34" s="150">
        <v>64.86856</v>
      </c>
      <c r="C34" s="150">
        <v>99.63004</v>
      </c>
      <c r="D34" s="151">
        <v>59.85</v>
      </c>
      <c r="E34" s="151">
        <v>33.694050000000004</v>
      </c>
      <c r="F34" s="151">
        <v>39.2116</v>
      </c>
      <c r="G34" s="151">
        <v>120.46953</v>
      </c>
      <c r="H34" s="151">
        <v>0</v>
      </c>
      <c r="I34" s="151">
        <v>0</v>
      </c>
      <c r="J34" s="150">
        <v>0</v>
      </c>
      <c r="K34" s="152">
        <f t="shared" si="0"/>
        <v>417.72378</v>
      </c>
    </row>
    <row r="35" spans="1:11" s="3" customFormat="1" ht="13.5">
      <c r="A35" s="66" t="s">
        <v>233</v>
      </c>
      <c r="B35" s="150">
        <v>2126.7283500000003</v>
      </c>
      <c r="C35" s="150">
        <v>1145.5131999999999</v>
      </c>
      <c r="D35" s="151">
        <v>527.4607</v>
      </c>
      <c r="E35" s="151">
        <v>262.13232999999997</v>
      </c>
      <c r="F35" s="151">
        <v>146.50265</v>
      </c>
      <c r="G35" s="151">
        <v>1971.90183</v>
      </c>
      <c r="H35" s="151">
        <v>0</v>
      </c>
      <c r="I35" s="151">
        <v>0</v>
      </c>
      <c r="J35" s="150">
        <v>446.35515000000004</v>
      </c>
      <c r="K35" s="152">
        <f t="shared" si="0"/>
        <v>6626.59421</v>
      </c>
    </row>
    <row r="36" spans="1:11" s="3" customFormat="1" ht="13.5">
      <c r="A36" s="66" t="s">
        <v>7</v>
      </c>
      <c r="B36" s="150">
        <v>37909.24685</v>
      </c>
      <c r="C36" s="150">
        <v>12890.38206</v>
      </c>
      <c r="D36" s="151">
        <v>1979.31437</v>
      </c>
      <c r="E36" s="151">
        <v>639.6123100000001</v>
      </c>
      <c r="F36" s="151">
        <v>282.41</v>
      </c>
      <c r="G36" s="151">
        <v>18207.68207</v>
      </c>
      <c r="H36" s="151">
        <v>0</v>
      </c>
      <c r="I36" s="151">
        <v>0</v>
      </c>
      <c r="J36" s="150">
        <v>1569.78375</v>
      </c>
      <c r="K36" s="152">
        <f aca="true" t="shared" si="1" ref="K36:K67">SUM(B36:J36)</f>
        <v>73478.43141</v>
      </c>
    </row>
    <row r="37" spans="1:11" s="3" customFormat="1" ht="13.5">
      <c r="A37" s="68" t="s">
        <v>167</v>
      </c>
      <c r="B37" s="150">
        <v>3729.9571</v>
      </c>
      <c r="C37" s="150">
        <v>2353.86515</v>
      </c>
      <c r="D37" s="151">
        <v>609.73875</v>
      </c>
      <c r="E37" s="151">
        <v>156.39007999999998</v>
      </c>
      <c r="F37" s="151">
        <v>192.97449</v>
      </c>
      <c r="G37" s="151">
        <v>4635.74361</v>
      </c>
      <c r="H37" s="151">
        <v>0</v>
      </c>
      <c r="I37" s="151">
        <v>0</v>
      </c>
      <c r="J37" s="150">
        <v>217.62842</v>
      </c>
      <c r="K37" s="152">
        <f t="shared" si="1"/>
        <v>11896.297600000002</v>
      </c>
    </row>
    <row r="38" spans="1:11" s="3" customFormat="1" ht="13.5">
      <c r="A38" s="66" t="s">
        <v>39</v>
      </c>
      <c r="B38" s="150">
        <v>7888.68435</v>
      </c>
      <c r="C38" s="150">
        <v>6063.85044</v>
      </c>
      <c r="D38" s="151">
        <v>1265.19002</v>
      </c>
      <c r="E38" s="151">
        <v>137.0191</v>
      </c>
      <c r="F38" s="151">
        <v>1049.08904</v>
      </c>
      <c r="G38" s="151">
        <v>24123.79313</v>
      </c>
      <c r="H38" s="151">
        <v>0</v>
      </c>
      <c r="I38" s="151">
        <v>0</v>
      </c>
      <c r="J38" s="150">
        <v>722.59</v>
      </c>
      <c r="K38" s="152">
        <f t="shared" si="1"/>
        <v>41250.21608</v>
      </c>
    </row>
    <row r="39" spans="1:11" s="3" customFormat="1" ht="13.5">
      <c r="A39" s="66" t="s">
        <v>40</v>
      </c>
      <c r="B39" s="150">
        <v>3404.3864</v>
      </c>
      <c r="C39" s="150">
        <v>2180.23036</v>
      </c>
      <c r="D39" s="151">
        <v>448.921</v>
      </c>
      <c r="E39" s="151">
        <v>189.21370000000002</v>
      </c>
      <c r="F39" s="151">
        <v>222.35237</v>
      </c>
      <c r="G39" s="151">
        <v>4639.95607</v>
      </c>
      <c r="H39" s="151">
        <v>0</v>
      </c>
      <c r="I39" s="151">
        <v>0</v>
      </c>
      <c r="J39" s="150">
        <v>275.8548</v>
      </c>
      <c r="K39" s="152">
        <f t="shared" si="1"/>
        <v>11360.9147</v>
      </c>
    </row>
    <row r="40" spans="1:11" s="3" customFormat="1" ht="13.5">
      <c r="A40" s="66" t="s">
        <v>234</v>
      </c>
      <c r="B40" s="150">
        <v>4343.1266</v>
      </c>
      <c r="C40" s="150">
        <v>2019.7798500000001</v>
      </c>
      <c r="D40" s="151">
        <v>608.095</v>
      </c>
      <c r="E40" s="151">
        <v>52.80565</v>
      </c>
      <c r="F40" s="151">
        <v>371.01331</v>
      </c>
      <c r="G40" s="151">
        <v>3887.859</v>
      </c>
      <c r="H40" s="151">
        <v>0</v>
      </c>
      <c r="I40" s="151">
        <v>0</v>
      </c>
      <c r="J40" s="150">
        <v>1062.67405</v>
      </c>
      <c r="K40" s="152">
        <f t="shared" si="1"/>
        <v>12345.35346</v>
      </c>
    </row>
    <row r="41" spans="1:11" s="3" customFormat="1" ht="13.5">
      <c r="A41" s="66" t="s">
        <v>147</v>
      </c>
      <c r="B41" s="150">
        <v>2027.0503</v>
      </c>
      <c r="C41" s="150">
        <v>1153.3388200000002</v>
      </c>
      <c r="D41" s="151">
        <v>208.8</v>
      </c>
      <c r="E41" s="151">
        <v>26.57879</v>
      </c>
      <c r="F41" s="151">
        <v>158.36797</v>
      </c>
      <c r="G41" s="151">
        <v>3247.6708599999997</v>
      </c>
      <c r="H41" s="151">
        <v>0</v>
      </c>
      <c r="I41" s="151">
        <v>0</v>
      </c>
      <c r="J41" s="150">
        <v>103.8</v>
      </c>
      <c r="K41" s="152">
        <f t="shared" si="1"/>
        <v>6925.60674</v>
      </c>
    </row>
    <row r="42" spans="1:11" s="3" customFormat="1" ht="13.5">
      <c r="A42" s="66" t="s">
        <v>162</v>
      </c>
      <c r="B42" s="150">
        <v>269.903</v>
      </c>
      <c r="C42" s="150">
        <v>398.59603999999996</v>
      </c>
      <c r="D42" s="151">
        <v>140.628</v>
      </c>
      <c r="E42" s="151">
        <v>30.67619</v>
      </c>
      <c r="F42" s="151">
        <v>86.31545</v>
      </c>
      <c r="G42" s="151">
        <v>1368.94205</v>
      </c>
      <c r="H42" s="151">
        <v>0</v>
      </c>
      <c r="I42" s="151">
        <v>0</v>
      </c>
      <c r="J42" s="150">
        <v>46.089</v>
      </c>
      <c r="K42" s="152">
        <f t="shared" si="1"/>
        <v>2341.14973</v>
      </c>
    </row>
    <row r="43" spans="1:11" s="3" customFormat="1" ht="13.5">
      <c r="A43" s="66" t="s">
        <v>161</v>
      </c>
      <c r="B43" s="150">
        <v>150.691</v>
      </c>
      <c r="C43" s="150">
        <v>251.27763000000002</v>
      </c>
      <c r="D43" s="151">
        <v>6.113</v>
      </c>
      <c r="E43" s="151">
        <v>11.82963</v>
      </c>
      <c r="F43" s="151">
        <v>46.54757</v>
      </c>
      <c r="G43" s="151">
        <v>482.61316999999997</v>
      </c>
      <c r="H43" s="151">
        <v>0</v>
      </c>
      <c r="I43" s="151">
        <v>0</v>
      </c>
      <c r="J43" s="150">
        <v>5.819</v>
      </c>
      <c r="K43" s="152">
        <f t="shared" si="1"/>
        <v>954.891</v>
      </c>
    </row>
    <row r="44" spans="1:11" s="3" customFormat="1" ht="13.5">
      <c r="A44" s="81" t="s">
        <v>188</v>
      </c>
      <c r="B44" s="150">
        <v>4597.1432</v>
      </c>
      <c r="C44" s="150">
        <v>3478.75714</v>
      </c>
      <c r="D44" s="151">
        <v>1190.96758</v>
      </c>
      <c r="E44" s="151">
        <v>196.22695000000002</v>
      </c>
      <c r="F44" s="151">
        <v>342.043</v>
      </c>
      <c r="G44" s="151">
        <v>4554.370150000001</v>
      </c>
      <c r="H44" s="151">
        <v>0</v>
      </c>
      <c r="I44" s="151">
        <v>0</v>
      </c>
      <c r="J44" s="150">
        <v>574.43833</v>
      </c>
      <c r="K44" s="152">
        <f t="shared" si="1"/>
        <v>14933.946350000002</v>
      </c>
    </row>
    <row r="45" spans="1:11" s="3" customFormat="1" ht="13.5">
      <c r="A45" s="66" t="s">
        <v>168</v>
      </c>
      <c r="B45" s="150">
        <v>8453.448199999999</v>
      </c>
      <c r="C45" s="150">
        <v>5451.06504</v>
      </c>
      <c r="D45" s="151">
        <v>2948.1403999999998</v>
      </c>
      <c r="E45" s="151">
        <v>705.196</v>
      </c>
      <c r="F45" s="151">
        <v>629.68574</v>
      </c>
      <c r="G45" s="151">
        <v>7621.471530000001</v>
      </c>
      <c r="H45" s="151">
        <v>0</v>
      </c>
      <c r="I45" s="151">
        <v>0</v>
      </c>
      <c r="J45" s="150">
        <v>2539.06115</v>
      </c>
      <c r="K45" s="152">
        <f t="shared" si="1"/>
        <v>28348.068060000005</v>
      </c>
    </row>
    <row r="46" spans="1:11" s="3" customFormat="1" ht="13.5">
      <c r="A46" s="66" t="s">
        <v>235</v>
      </c>
      <c r="B46" s="150">
        <v>1274.3084</v>
      </c>
      <c r="C46" s="150">
        <v>884.93435</v>
      </c>
      <c r="D46" s="151">
        <v>387.82815000000005</v>
      </c>
      <c r="E46" s="151">
        <v>135.72645</v>
      </c>
      <c r="F46" s="151">
        <v>94.871</v>
      </c>
      <c r="G46" s="151">
        <v>2333.3577</v>
      </c>
      <c r="H46" s="151">
        <v>0</v>
      </c>
      <c r="I46" s="151">
        <v>0</v>
      </c>
      <c r="J46" s="150">
        <v>252.83814999999998</v>
      </c>
      <c r="K46" s="152">
        <f t="shared" si="1"/>
        <v>5363.8642</v>
      </c>
    </row>
    <row r="47" spans="1:11" s="3" customFormat="1" ht="13.5">
      <c r="A47" s="66" t="s">
        <v>180</v>
      </c>
      <c r="B47" s="150">
        <v>7300.30125</v>
      </c>
      <c r="C47" s="150">
        <v>2452.5909500000002</v>
      </c>
      <c r="D47" s="151">
        <v>1566.38095</v>
      </c>
      <c r="E47" s="151">
        <v>236.93348</v>
      </c>
      <c r="F47" s="151">
        <v>377.74917999999997</v>
      </c>
      <c r="G47" s="151">
        <v>6416.90737</v>
      </c>
      <c r="H47" s="151">
        <v>10.115</v>
      </c>
      <c r="I47" s="151">
        <v>0</v>
      </c>
      <c r="J47" s="150">
        <v>935.98826</v>
      </c>
      <c r="K47" s="152">
        <f t="shared" si="1"/>
        <v>19296.96644</v>
      </c>
    </row>
    <row r="48" spans="1:11" s="3" customFormat="1" ht="13.5">
      <c r="A48" s="66" t="s">
        <v>17</v>
      </c>
      <c r="B48" s="150">
        <v>413.2226</v>
      </c>
      <c r="C48" s="150">
        <v>512.5259</v>
      </c>
      <c r="D48" s="151">
        <v>124.64205</v>
      </c>
      <c r="E48" s="151">
        <v>41.33465</v>
      </c>
      <c r="F48" s="151">
        <v>54.304</v>
      </c>
      <c r="G48" s="151">
        <v>1591.73474</v>
      </c>
      <c r="H48" s="151">
        <v>0</v>
      </c>
      <c r="I48" s="151">
        <v>0</v>
      </c>
      <c r="J48" s="150">
        <v>7.2</v>
      </c>
      <c r="K48" s="152">
        <f t="shared" si="1"/>
        <v>2744.9639399999996</v>
      </c>
    </row>
    <row r="49" spans="1:11" s="3" customFormat="1" ht="13.5">
      <c r="A49" s="66" t="s">
        <v>41</v>
      </c>
      <c r="B49" s="150">
        <v>1148.0906</v>
      </c>
      <c r="C49" s="150">
        <v>1203.10706</v>
      </c>
      <c r="D49" s="151">
        <v>308.78015999999997</v>
      </c>
      <c r="E49" s="151">
        <v>31.12497</v>
      </c>
      <c r="F49" s="151">
        <v>73.96</v>
      </c>
      <c r="G49" s="151">
        <v>3010.3406299999997</v>
      </c>
      <c r="H49" s="151">
        <v>0</v>
      </c>
      <c r="I49" s="151">
        <v>0</v>
      </c>
      <c r="J49" s="150">
        <v>258.4806</v>
      </c>
      <c r="K49" s="152">
        <f t="shared" si="1"/>
        <v>6033.884019999999</v>
      </c>
    </row>
    <row r="50" spans="1:11" s="3" customFormat="1" ht="13.5">
      <c r="A50" s="66" t="s">
        <v>266</v>
      </c>
      <c r="B50" s="150">
        <v>306.92713</v>
      </c>
      <c r="C50" s="150">
        <v>734.25096</v>
      </c>
      <c r="D50" s="151">
        <v>102.55539999999999</v>
      </c>
      <c r="E50" s="151">
        <v>48.17482</v>
      </c>
      <c r="F50" s="151">
        <v>40.98785</v>
      </c>
      <c r="G50" s="151">
        <v>564.22892</v>
      </c>
      <c r="H50" s="151">
        <v>0</v>
      </c>
      <c r="I50" s="151">
        <v>0</v>
      </c>
      <c r="J50" s="150">
        <v>56.6172</v>
      </c>
      <c r="K50" s="152">
        <f t="shared" si="1"/>
        <v>1853.7422799999997</v>
      </c>
    </row>
    <row r="51" spans="1:11" s="3" customFormat="1" ht="13.5">
      <c r="A51" s="66" t="s">
        <v>158</v>
      </c>
      <c r="B51" s="150">
        <v>4402.343349999999</v>
      </c>
      <c r="C51" s="150">
        <v>1959.68129</v>
      </c>
      <c r="D51" s="151">
        <v>520.918</v>
      </c>
      <c r="E51" s="151">
        <v>125.84107</v>
      </c>
      <c r="F51" s="151">
        <v>219.95063000000002</v>
      </c>
      <c r="G51" s="151">
        <v>2573.7802</v>
      </c>
      <c r="H51" s="151">
        <v>0</v>
      </c>
      <c r="I51" s="151">
        <v>0</v>
      </c>
      <c r="J51" s="150">
        <v>449.875</v>
      </c>
      <c r="K51" s="152">
        <f t="shared" si="1"/>
        <v>10252.38954</v>
      </c>
    </row>
    <row r="52" spans="1:11" s="3" customFormat="1" ht="13.5">
      <c r="A52" s="66" t="s">
        <v>33</v>
      </c>
      <c r="B52" s="150">
        <v>2018.16815</v>
      </c>
      <c r="C52" s="150">
        <v>1017.8141400000001</v>
      </c>
      <c r="D52" s="151">
        <v>490.83215</v>
      </c>
      <c r="E52" s="151">
        <v>89.12781</v>
      </c>
      <c r="F52" s="151">
        <v>74.859</v>
      </c>
      <c r="G52" s="151">
        <v>1649.16194</v>
      </c>
      <c r="H52" s="151">
        <v>0</v>
      </c>
      <c r="I52" s="151">
        <v>0</v>
      </c>
      <c r="J52" s="150">
        <v>58.606</v>
      </c>
      <c r="K52" s="152">
        <f t="shared" si="1"/>
        <v>5398.56919</v>
      </c>
    </row>
    <row r="53" spans="1:11" s="3" customFormat="1" ht="13.5">
      <c r="A53" s="66" t="s">
        <v>32</v>
      </c>
      <c r="B53" s="150">
        <v>1187.9012</v>
      </c>
      <c r="C53" s="150">
        <v>1096.92094</v>
      </c>
      <c r="D53" s="151">
        <v>295.8519</v>
      </c>
      <c r="E53" s="151">
        <v>45.4207</v>
      </c>
      <c r="F53" s="151">
        <v>149.104</v>
      </c>
      <c r="G53" s="151">
        <v>941.7013000000001</v>
      </c>
      <c r="H53" s="151">
        <v>0</v>
      </c>
      <c r="I53" s="151">
        <v>0</v>
      </c>
      <c r="J53" s="150">
        <v>72.94369999999999</v>
      </c>
      <c r="K53" s="152">
        <f t="shared" si="1"/>
        <v>3789.8437400000003</v>
      </c>
    </row>
    <row r="54" spans="1:11" s="3" customFormat="1" ht="13.5">
      <c r="A54" s="66" t="s">
        <v>236</v>
      </c>
      <c r="B54" s="150">
        <v>51.97715</v>
      </c>
      <c r="C54" s="150">
        <v>54.16757</v>
      </c>
      <c r="D54" s="151">
        <v>13.566</v>
      </c>
      <c r="E54" s="151">
        <v>6.71249</v>
      </c>
      <c r="F54" s="151">
        <v>20.508650000000003</v>
      </c>
      <c r="G54" s="151">
        <v>74.82045</v>
      </c>
      <c r="H54" s="151">
        <v>0</v>
      </c>
      <c r="I54" s="151">
        <v>0</v>
      </c>
      <c r="J54" s="150">
        <v>0</v>
      </c>
      <c r="K54" s="152">
        <f t="shared" si="1"/>
        <v>221.75231000000002</v>
      </c>
    </row>
    <row r="55" spans="1:11" s="3" customFormat="1" ht="13.5">
      <c r="A55" s="66" t="s">
        <v>18</v>
      </c>
      <c r="B55" s="150">
        <v>33128.54445</v>
      </c>
      <c r="C55" s="150">
        <v>11204.45524</v>
      </c>
      <c r="D55" s="151">
        <v>5168.53744</v>
      </c>
      <c r="E55" s="151">
        <v>1296.8719099999998</v>
      </c>
      <c r="F55" s="151">
        <v>923.97</v>
      </c>
      <c r="G55" s="151">
        <v>25771.19572</v>
      </c>
      <c r="H55" s="151">
        <v>0</v>
      </c>
      <c r="I55" s="151">
        <v>0</v>
      </c>
      <c r="J55" s="150">
        <v>3784.6599100000003</v>
      </c>
      <c r="K55" s="152">
        <f t="shared" si="1"/>
        <v>81278.23467</v>
      </c>
    </row>
    <row r="56" spans="1:11" s="3" customFormat="1" ht="13.5">
      <c r="A56" s="66" t="s">
        <v>251</v>
      </c>
      <c r="B56" s="150">
        <v>9692.20185</v>
      </c>
      <c r="C56" s="150">
        <v>5044.51268</v>
      </c>
      <c r="D56" s="151">
        <v>1051.7533</v>
      </c>
      <c r="E56" s="151">
        <v>318.95489000000003</v>
      </c>
      <c r="F56" s="151">
        <v>465.49728000000005</v>
      </c>
      <c r="G56" s="151">
        <v>9100.99286</v>
      </c>
      <c r="H56" s="151">
        <v>0</v>
      </c>
      <c r="I56" s="151">
        <v>37.39</v>
      </c>
      <c r="J56" s="150">
        <v>675.1260500000001</v>
      </c>
      <c r="K56" s="152">
        <f t="shared" si="1"/>
        <v>26386.428910000002</v>
      </c>
    </row>
    <row r="57" spans="1:11" s="3" customFormat="1" ht="13.5">
      <c r="A57" s="66" t="s">
        <v>181</v>
      </c>
      <c r="B57" s="150">
        <v>2030.5923</v>
      </c>
      <c r="C57" s="150">
        <v>1037.63994</v>
      </c>
      <c r="D57" s="151">
        <v>441.558</v>
      </c>
      <c r="E57" s="151">
        <v>94.52003</v>
      </c>
      <c r="F57" s="151">
        <v>80.925</v>
      </c>
      <c r="G57" s="151">
        <v>2401.9288300000003</v>
      </c>
      <c r="H57" s="151">
        <v>0</v>
      </c>
      <c r="I57" s="151">
        <v>0</v>
      </c>
      <c r="J57" s="150">
        <v>237.93892000000002</v>
      </c>
      <c r="K57" s="152">
        <f t="shared" si="1"/>
        <v>6325.1030200000005</v>
      </c>
    </row>
    <row r="58" spans="1:11" s="3" customFormat="1" ht="12.75" customHeight="1">
      <c r="A58" s="66" t="s">
        <v>237</v>
      </c>
      <c r="B58" s="150">
        <v>2881.02795</v>
      </c>
      <c r="C58" s="150">
        <v>1885.17801</v>
      </c>
      <c r="D58" s="151">
        <v>521.6484</v>
      </c>
      <c r="E58" s="151">
        <v>122.55964999999999</v>
      </c>
      <c r="F58" s="151">
        <v>411.05366</v>
      </c>
      <c r="G58" s="151">
        <v>5921.43917</v>
      </c>
      <c r="H58" s="151">
        <v>0</v>
      </c>
      <c r="I58" s="151">
        <v>0</v>
      </c>
      <c r="J58" s="150">
        <v>565.1940500000001</v>
      </c>
      <c r="K58" s="152">
        <f t="shared" si="1"/>
        <v>12308.10089</v>
      </c>
    </row>
    <row r="59" spans="1:11" s="3" customFormat="1" ht="13.5">
      <c r="A59" s="66" t="s">
        <v>156</v>
      </c>
      <c r="B59" s="150">
        <v>2078.4775</v>
      </c>
      <c r="C59" s="150">
        <v>1115.09671</v>
      </c>
      <c r="D59" s="151">
        <v>316.8</v>
      </c>
      <c r="E59" s="151">
        <v>34.56107</v>
      </c>
      <c r="F59" s="151">
        <v>110.25908</v>
      </c>
      <c r="G59" s="151">
        <v>3134.07851</v>
      </c>
      <c r="H59" s="151">
        <v>0</v>
      </c>
      <c r="I59" s="151">
        <v>0</v>
      </c>
      <c r="J59" s="150">
        <v>138.07145</v>
      </c>
      <c r="K59" s="152">
        <f t="shared" si="1"/>
        <v>6927.34432</v>
      </c>
    </row>
    <row r="60" spans="1:11" s="3" customFormat="1" ht="13.5">
      <c r="A60" s="66" t="s">
        <v>42</v>
      </c>
      <c r="B60" s="150">
        <v>2654.8743999999997</v>
      </c>
      <c r="C60" s="150">
        <v>2586.62531</v>
      </c>
      <c r="D60" s="151">
        <v>178.702</v>
      </c>
      <c r="E60" s="151">
        <v>6.3840699999999995</v>
      </c>
      <c r="F60" s="151">
        <v>125.774</v>
      </c>
      <c r="G60" s="151">
        <v>8353.23097</v>
      </c>
      <c r="H60" s="151">
        <v>0</v>
      </c>
      <c r="I60" s="151">
        <v>0</v>
      </c>
      <c r="J60" s="150">
        <v>48.3604</v>
      </c>
      <c r="K60" s="152">
        <f t="shared" si="1"/>
        <v>13953.95115</v>
      </c>
    </row>
    <row r="61" spans="1:11" s="3" customFormat="1" ht="13.5">
      <c r="A61" s="66" t="s">
        <v>20</v>
      </c>
      <c r="B61" s="150">
        <v>8539.018800000002</v>
      </c>
      <c r="C61" s="150">
        <v>3874.37789</v>
      </c>
      <c r="D61" s="151">
        <v>1526.40355</v>
      </c>
      <c r="E61" s="151">
        <v>291.22593</v>
      </c>
      <c r="F61" s="151">
        <v>223.0041</v>
      </c>
      <c r="G61" s="151">
        <v>12149.231380000001</v>
      </c>
      <c r="H61" s="151">
        <v>0</v>
      </c>
      <c r="I61" s="151">
        <v>0</v>
      </c>
      <c r="J61" s="150">
        <v>74.34519999999999</v>
      </c>
      <c r="K61" s="152">
        <f t="shared" si="1"/>
        <v>26677.60685</v>
      </c>
    </row>
    <row r="62" spans="1:11" s="3" customFormat="1" ht="13.5">
      <c r="A62" s="66" t="s">
        <v>250</v>
      </c>
      <c r="B62" s="150">
        <v>2681.39965</v>
      </c>
      <c r="C62" s="150">
        <v>2080.89045</v>
      </c>
      <c r="D62" s="151">
        <v>506.26626</v>
      </c>
      <c r="E62" s="151">
        <v>147.70315</v>
      </c>
      <c r="F62" s="151">
        <v>73.195</v>
      </c>
      <c r="G62" s="151">
        <v>3503.87923</v>
      </c>
      <c r="H62" s="151">
        <v>0</v>
      </c>
      <c r="I62" s="151">
        <v>0</v>
      </c>
      <c r="J62" s="150">
        <v>720.5830699999999</v>
      </c>
      <c r="K62" s="152">
        <f t="shared" si="1"/>
        <v>9713.91681</v>
      </c>
    </row>
    <row r="63" spans="1:11" s="3" customFormat="1" ht="13.5">
      <c r="A63" s="66" t="s">
        <v>169</v>
      </c>
      <c r="B63" s="150">
        <v>33046.43498</v>
      </c>
      <c r="C63" s="150">
        <v>12144.20318</v>
      </c>
      <c r="D63" s="151">
        <v>6063.80375</v>
      </c>
      <c r="E63" s="151">
        <v>1581.63517</v>
      </c>
      <c r="F63" s="151">
        <v>1482.96238</v>
      </c>
      <c r="G63" s="151">
        <v>30114.873829999997</v>
      </c>
      <c r="H63" s="151">
        <v>0</v>
      </c>
      <c r="I63" s="151">
        <v>0</v>
      </c>
      <c r="J63" s="150">
        <v>4652.826150000001</v>
      </c>
      <c r="K63" s="152">
        <f t="shared" si="1"/>
        <v>89086.73944</v>
      </c>
    </row>
    <row r="64" spans="1:11" s="3" customFormat="1" ht="13.5">
      <c r="A64" s="66" t="s">
        <v>238</v>
      </c>
      <c r="B64" s="150">
        <v>447.9697</v>
      </c>
      <c r="C64" s="150">
        <v>414.71925</v>
      </c>
      <c r="D64" s="151">
        <v>143.26710999999997</v>
      </c>
      <c r="E64" s="151">
        <v>20.9085</v>
      </c>
      <c r="F64" s="151">
        <v>46.427</v>
      </c>
      <c r="G64" s="151">
        <v>355.7139</v>
      </c>
      <c r="H64" s="151">
        <v>0</v>
      </c>
      <c r="I64" s="151">
        <v>0</v>
      </c>
      <c r="J64" s="150">
        <v>179.05704999999998</v>
      </c>
      <c r="K64" s="152">
        <f t="shared" si="1"/>
        <v>1608.0625099999997</v>
      </c>
    </row>
    <row r="65" spans="1:11" s="3" customFormat="1" ht="13.5">
      <c r="A65" s="66" t="s">
        <v>170</v>
      </c>
      <c r="B65" s="150">
        <v>1155.4677</v>
      </c>
      <c r="C65" s="150">
        <v>1082.7446200000002</v>
      </c>
      <c r="D65" s="151">
        <v>867.98175</v>
      </c>
      <c r="E65" s="151">
        <v>59.77935</v>
      </c>
      <c r="F65" s="151">
        <v>164.78224</v>
      </c>
      <c r="G65" s="151">
        <v>4734.48702</v>
      </c>
      <c r="H65" s="151">
        <v>0</v>
      </c>
      <c r="I65" s="151">
        <v>0</v>
      </c>
      <c r="J65" s="150">
        <v>275.8625</v>
      </c>
      <c r="K65" s="152">
        <f t="shared" si="1"/>
        <v>8341.105179999999</v>
      </c>
    </row>
    <row r="66" spans="1:11" s="3" customFormat="1" ht="12.75" customHeight="1">
      <c r="A66" s="65" t="s">
        <v>183</v>
      </c>
      <c r="B66" s="150">
        <v>205.32734</v>
      </c>
      <c r="C66" s="150">
        <v>228.41485</v>
      </c>
      <c r="D66" s="151">
        <v>76.34363</v>
      </c>
      <c r="E66" s="151">
        <v>20.33408</v>
      </c>
      <c r="F66" s="151">
        <v>29.895</v>
      </c>
      <c r="G66" s="151">
        <v>725.64513</v>
      </c>
      <c r="H66" s="151">
        <v>0</v>
      </c>
      <c r="I66" s="151">
        <v>0</v>
      </c>
      <c r="J66" s="150">
        <v>91.77237</v>
      </c>
      <c r="K66" s="152">
        <f t="shared" si="1"/>
        <v>1377.7323999999999</v>
      </c>
    </row>
    <row r="67" spans="1:11" s="3" customFormat="1" ht="13.5">
      <c r="A67" s="66" t="s">
        <v>21</v>
      </c>
      <c r="B67" s="150">
        <v>16514.24577</v>
      </c>
      <c r="C67" s="150">
        <v>6064.77984</v>
      </c>
      <c r="D67" s="151">
        <v>846.339</v>
      </c>
      <c r="E67" s="151">
        <v>185.83829</v>
      </c>
      <c r="F67" s="151">
        <v>341.20390000000003</v>
      </c>
      <c r="G67" s="151">
        <v>11777.30616</v>
      </c>
      <c r="H67" s="151">
        <v>0</v>
      </c>
      <c r="I67" s="151">
        <v>0</v>
      </c>
      <c r="J67" s="150">
        <v>288</v>
      </c>
      <c r="K67" s="152">
        <f t="shared" si="1"/>
        <v>36017.712960000004</v>
      </c>
    </row>
    <row r="68" spans="1:11" s="3" customFormat="1" ht="12.75" customHeight="1">
      <c r="A68" s="66" t="s">
        <v>184</v>
      </c>
      <c r="B68" s="150">
        <v>2500.51635</v>
      </c>
      <c r="C68" s="150">
        <v>3631.28192</v>
      </c>
      <c r="D68" s="151">
        <v>824.3506</v>
      </c>
      <c r="E68" s="151">
        <v>77.98021</v>
      </c>
      <c r="F68" s="151">
        <v>456.45336</v>
      </c>
      <c r="G68" s="151">
        <v>9625.6458</v>
      </c>
      <c r="H68" s="151">
        <v>0</v>
      </c>
      <c r="I68" s="151">
        <v>0</v>
      </c>
      <c r="J68" s="150">
        <v>506.8221</v>
      </c>
      <c r="K68" s="152">
        <f aca="true" t="shared" si="2" ref="K68:K99">SUM(B68:J68)</f>
        <v>17623.050339999998</v>
      </c>
    </row>
    <row r="69" spans="1:11" s="3" customFormat="1" ht="13.5">
      <c r="A69" s="66" t="s">
        <v>182</v>
      </c>
      <c r="B69" s="150">
        <v>5774.0088</v>
      </c>
      <c r="C69" s="150">
        <v>3089.41775</v>
      </c>
      <c r="D69" s="151">
        <v>825.9446999999999</v>
      </c>
      <c r="E69" s="151">
        <v>157.52422</v>
      </c>
      <c r="F69" s="151">
        <v>389.24081</v>
      </c>
      <c r="G69" s="151">
        <v>6899.9035</v>
      </c>
      <c r="H69" s="151">
        <v>0</v>
      </c>
      <c r="I69" s="151">
        <v>0</v>
      </c>
      <c r="J69" s="150">
        <v>2467.4543</v>
      </c>
      <c r="K69" s="152">
        <f t="shared" si="2"/>
        <v>19603.49408</v>
      </c>
    </row>
    <row r="70" spans="1:11" s="3" customFormat="1" ht="13.5">
      <c r="A70" s="66" t="s">
        <v>244</v>
      </c>
      <c r="B70" s="150">
        <v>2087.291</v>
      </c>
      <c r="C70" s="150">
        <v>2167.2631800000004</v>
      </c>
      <c r="D70" s="151">
        <v>694.085</v>
      </c>
      <c r="E70" s="151">
        <v>241.66926</v>
      </c>
      <c r="F70" s="151">
        <v>124.78209</v>
      </c>
      <c r="G70" s="151">
        <v>3209.0155</v>
      </c>
      <c r="H70" s="151">
        <v>0</v>
      </c>
      <c r="I70" s="151">
        <v>0</v>
      </c>
      <c r="J70" s="150">
        <v>912.06281</v>
      </c>
      <c r="K70" s="152">
        <f t="shared" si="2"/>
        <v>9436.16884</v>
      </c>
    </row>
    <row r="71" spans="1:11" s="3" customFormat="1" ht="13.5">
      <c r="A71" s="66" t="s">
        <v>22</v>
      </c>
      <c r="B71" s="150">
        <v>4403.89365</v>
      </c>
      <c r="C71" s="150">
        <v>1643.6648</v>
      </c>
      <c r="D71" s="151">
        <v>412.7296</v>
      </c>
      <c r="E71" s="151">
        <v>462.56324</v>
      </c>
      <c r="F71" s="151">
        <v>178.93457999999998</v>
      </c>
      <c r="G71" s="151">
        <v>5559.06065</v>
      </c>
      <c r="H71" s="151">
        <v>0</v>
      </c>
      <c r="I71" s="151">
        <v>0</v>
      </c>
      <c r="J71" s="150">
        <v>146.19865</v>
      </c>
      <c r="K71" s="152">
        <f t="shared" si="2"/>
        <v>12807.045170000001</v>
      </c>
    </row>
    <row r="72" spans="1:11" s="3" customFormat="1" ht="13.5">
      <c r="A72" s="66" t="s">
        <v>300</v>
      </c>
      <c r="B72" s="150">
        <v>1376.27396</v>
      </c>
      <c r="C72" s="150">
        <v>1020.33419</v>
      </c>
      <c r="D72" s="151">
        <v>485.67</v>
      </c>
      <c r="E72" s="151">
        <v>37.43608</v>
      </c>
      <c r="F72" s="151">
        <v>135.56837</v>
      </c>
      <c r="G72" s="151">
        <v>2206.48233</v>
      </c>
      <c r="H72" s="151">
        <v>0</v>
      </c>
      <c r="I72" s="151">
        <v>0</v>
      </c>
      <c r="J72" s="150">
        <v>65.29495</v>
      </c>
      <c r="K72" s="152">
        <f t="shared" si="2"/>
        <v>5327.05988</v>
      </c>
    </row>
    <row r="73" spans="1:11" s="3" customFormat="1" ht="13.5">
      <c r="A73" s="66" t="s">
        <v>23</v>
      </c>
      <c r="B73" s="150">
        <v>238.2925</v>
      </c>
      <c r="C73" s="150">
        <v>399.446</v>
      </c>
      <c r="D73" s="151">
        <v>48.313449999999996</v>
      </c>
      <c r="E73" s="151">
        <v>15.77694</v>
      </c>
      <c r="F73" s="151">
        <v>35.89101</v>
      </c>
      <c r="G73" s="151">
        <v>680.43824</v>
      </c>
      <c r="H73" s="151">
        <v>0</v>
      </c>
      <c r="I73" s="151">
        <v>0</v>
      </c>
      <c r="J73" s="150">
        <v>0</v>
      </c>
      <c r="K73" s="152">
        <f t="shared" si="2"/>
        <v>1418.15814</v>
      </c>
    </row>
    <row r="74" spans="1:11" s="3" customFormat="1" ht="13.5">
      <c r="A74" s="81" t="s">
        <v>185</v>
      </c>
      <c r="B74" s="150">
        <v>2007.87685</v>
      </c>
      <c r="C74" s="150">
        <v>897.81978</v>
      </c>
      <c r="D74" s="151">
        <v>199.027</v>
      </c>
      <c r="E74" s="151">
        <v>18.06857</v>
      </c>
      <c r="F74" s="151">
        <v>79.27059</v>
      </c>
      <c r="G74" s="151">
        <v>1396.14973</v>
      </c>
      <c r="H74" s="151">
        <v>0</v>
      </c>
      <c r="I74" s="151">
        <v>0</v>
      </c>
      <c r="J74" s="150">
        <v>207.57648</v>
      </c>
      <c r="K74" s="152">
        <f t="shared" si="2"/>
        <v>4805.789000000001</v>
      </c>
    </row>
    <row r="75" spans="1:11" s="3" customFormat="1" ht="13.5">
      <c r="A75" s="66" t="s">
        <v>24</v>
      </c>
      <c r="B75" s="150">
        <v>3020.7934</v>
      </c>
      <c r="C75" s="150">
        <v>1799.40672</v>
      </c>
      <c r="D75" s="151">
        <v>345.85555</v>
      </c>
      <c r="E75" s="151">
        <v>305.71618</v>
      </c>
      <c r="F75" s="151">
        <v>190.25651000000002</v>
      </c>
      <c r="G75" s="151">
        <v>5731.53657</v>
      </c>
      <c r="H75" s="151">
        <v>0</v>
      </c>
      <c r="I75" s="151">
        <v>0</v>
      </c>
      <c r="J75" s="150">
        <v>260.48495</v>
      </c>
      <c r="K75" s="152">
        <f t="shared" si="2"/>
        <v>11654.04988</v>
      </c>
    </row>
    <row r="76" spans="1:11" s="3" customFormat="1" ht="13.5">
      <c r="A76" s="66" t="s">
        <v>9</v>
      </c>
      <c r="B76" s="150">
        <v>1301.01895</v>
      </c>
      <c r="C76" s="150">
        <v>1197.56981</v>
      </c>
      <c r="D76" s="151">
        <v>103.88951</v>
      </c>
      <c r="E76" s="151">
        <v>131.30617999999998</v>
      </c>
      <c r="F76" s="151">
        <v>339.95121</v>
      </c>
      <c r="G76" s="151">
        <v>1319.6178200000002</v>
      </c>
      <c r="H76" s="151">
        <v>0</v>
      </c>
      <c r="I76" s="151">
        <v>0</v>
      </c>
      <c r="J76" s="150">
        <v>145.5</v>
      </c>
      <c r="K76" s="152">
        <f t="shared" si="2"/>
        <v>4538.85348</v>
      </c>
    </row>
    <row r="77" spans="1:11" s="3" customFormat="1" ht="13.5">
      <c r="A77" s="66" t="s">
        <v>171</v>
      </c>
      <c r="B77" s="150">
        <v>1291.49815</v>
      </c>
      <c r="C77" s="150">
        <v>1405.18605</v>
      </c>
      <c r="D77" s="151">
        <v>230.943</v>
      </c>
      <c r="E77" s="151">
        <v>26.24169</v>
      </c>
      <c r="F77" s="151">
        <v>83.20859</v>
      </c>
      <c r="G77" s="151">
        <v>3427.33089</v>
      </c>
      <c r="H77" s="151">
        <v>0</v>
      </c>
      <c r="I77" s="151">
        <v>0</v>
      </c>
      <c r="J77" s="150">
        <v>107.167</v>
      </c>
      <c r="K77" s="152">
        <f t="shared" si="2"/>
        <v>6571.5753700000005</v>
      </c>
    </row>
    <row r="78" spans="1:11" s="3" customFormat="1" ht="13.5">
      <c r="A78" s="66" t="s">
        <v>264</v>
      </c>
      <c r="B78" s="150">
        <v>927.8655500000001</v>
      </c>
      <c r="C78" s="150">
        <v>1384.3321</v>
      </c>
      <c r="D78" s="151">
        <v>431.781</v>
      </c>
      <c r="E78" s="151">
        <v>65.99683999999999</v>
      </c>
      <c r="F78" s="151">
        <v>151.73042</v>
      </c>
      <c r="G78" s="151">
        <v>2024.00251</v>
      </c>
      <c r="H78" s="151">
        <v>0</v>
      </c>
      <c r="I78" s="151">
        <v>0</v>
      </c>
      <c r="J78" s="150">
        <v>571.2301600000001</v>
      </c>
      <c r="K78" s="152">
        <f t="shared" si="2"/>
        <v>5556.93858</v>
      </c>
    </row>
    <row r="79" spans="1:11" s="3" customFormat="1" ht="13.5">
      <c r="A79" s="66" t="s">
        <v>239</v>
      </c>
      <c r="B79" s="150">
        <v>21316.1941</v>
      </c>
      <c r="C79" s="150">
        <v>5961.921429999999</v>
      </c>
      <c r="D79" s="151">
        <v>2423.9129</v>
      </c>
      <c r="E79" s="151">
        <v>364.91290999999995</v>
      </c>
      <c r="F79" s="151">
        <v>751.79183</v>
      </c>
      <c r="G79" s="151">
        <v>21962.3593</v>
      </c>
      <c r="H79" s="151">
        <v>0</v>
      </c>
      <c r="I79" s="151">
        <v>0</v>
      </c>
      <c r="J79" s="150">
        <v>793.73457</v>
      </c>
      <c r="K79" s="152">
        <f t="shared" si="2"/>
        <v>53574.82704</v>
      </c>
    </row>
    <row r="80" spans="1:11" s="3" customFormat="1" ht="13.5">
      <c r="A80" s="66" t="s">
        <v>189</v>
      </c>
      <c r="B80" s="150">
        <v>767.99596</v>
      </c>
      <c r="C80" s="150">
        <v>447.2538</v>
      </c>
      <c r="D80" s="151">
        <v>218.984</v>
      </c>
      <c r="E80" s="151">
        <v>15.83</v>
      </c>
      <c r="F80" s="151">
        <v>50.99676</v>
      </c>
      <c r="G80" s="151">
        <v>544.4567099999999</v>
      </c>
      <c r="H80" s="151">
        <v>0</v>
      </c>
      <c r="I80" s="151">
        <v>0</v>
      </c>
      <c r="J80" s="150">
        <v>219.7534</v>
      </c>
      <c r="K80" s="152">
        <f t="shared" si="2"/>
        <v>2265.2706299999995</v>
      </c>
    </row>
    <row r="81" spans="1:11" s="3" customFormat="1" ht="13.5">
      <c r="A81" s="66" t="s">
        <v>240</v>
      </c>
      <c r="B81" s="150">
        <v>818.5586999999999</v>
      </c>
      <c r="C81" s="150">
        <v>496.12533</v>
      </c>
      <c r="D81" s="151">
        <v>86.58664</v>
      </c>
      <c r="E81" s="151">
        <v>14.873719999999999</v>
      </c>
      <c r="F81" s="151">
        <v>53.654</v>
      </c>
      <c r="G81" s="151">
        <v>1220.88795</v>
      </c>
      <c r="H81" s="151">
        <v>0</v>
      </c>
      <c r="I81" s="151">
        <v>0</v>
      </c>
      <c r="J81" s="150">
        <v>110.2321</v>
      </c>
      <c r="K81" s="152">
        <f t="shared" si="2"/>
        <v>2800.9184400000004</v>
      </c>
    </row>
    <row r="82" spans="1:11" s="3" customFormat="1" ht="13.5">
      <c r="A82" s="66" t="s">
        <v>295</v>
      </c>
      <c r="B82" s="150">
        <v>2987.3615</v>
      </c>
      <c r="C82" s="150">
        <v>1737.47606</v>
      </c>
      <c r="D82" s="151">
        <v>236.34865</v>
      </c>
      <c r="E82" s="151">
        <v>317.7881</v>
      </c>
      <c r="F82" s="151">
        <v>97.22238</v>
      </c>
      <c r="G82" s="151">
        <v>2451.14654</v>
      </c>
      <c r="H82" s="151">
        <v>0</v>
      </c>
      <c r="I82" s="151">
        <v>0</v>
      </c>
      <c r="J82" s="150">
        <v>104.655</v>
      </c>
      <c r="K82" s="152">
        <f t="shared" si="2"/>
        <v>7931.99823</v>
      </c>
    </row>
    <row r="83" spans="1:11" s="3" customFormat="1" ht="13.5">
      <c r="A83" s="66" t="s">
        <v>197</v>
      </c>
      <c r="B83" s="150">
        <v>2161.0085</v>
      </c>
      <c r="C83" s="150">
        <v>1419.1818500000002</v>
      </c>
      <c r="D83" s="151">
        <v>361.726</v>
      </c>
      <c r="E83" s="151">
        <v>100.15503</v>
      </c>
      <c r="F83" s="151">
        <v>120.3315</v>
      </c>
      <c r="G83" s="151">
        <v>5768.39083</v>
      </c>
      <c r="H83" s="151">
        <v>0</v>
      </c>
      <c r="I83" s="151">
        <v>0</v>
      </c>
      <c r="J83" s="150">
        <v>242.022</v>
      </c>
      <c r="K83" s="152">
        <f t="shared" si="2"/>
        <v>10172.81571</v>
      </c>
    </row>
    <row r="84" spans="1:11" s="3" customFormat="1" ht="13.5">
      <c r="A84" s="66" t="s">
        <v>144</v>
      </c>
      <c r="B84" s="150">
        <v>637.74601</v>
      </c>
      <c r="C84" s="150">
        <v>390.77570000000003</v>
      </c>
      <c r="D84" s="151">
        <v>323.751</v>
      </c>
      <c r="E84" s="151">
        <v>78.18877</v>
      </c>
      <c r="F84" s="151">
        <v>41.8082</v>
      </c>
      <c r="G84" s="151">
        <v>621.80506</v>
      </c>
      <c r="H84" s="151">
        <v>0</v>
      </c>
      <c r="I84" s="151">
        <v>0</v>
      </c>
      <c r="J84" s="150">
        <v>190.01265</v>
      </c>
      <c r="K84" s="152">
        <f t="shared" si="2"/>
        <v>2284.08739</v>
      </c>
    </row>
    <row r="85" spans="1:11" s="3" customFormat="1" ht="13.5">
      <c r="A85" s="66" t="s">
        <v>172</v>
      </c>
      <c r="B85" s="150">
        <v>1853.87875</v>
      </c>
      <c r="C85" s="150">
        <v>1150.93049</v>
      </c>
      <c r="D85" s="151">
        <v>617.54824</v>
      </c>
      <c r="E85" s="151">
        <v>34.1367</v>
      </c>
      <c r="F85" s="151">
        <v>453.05393</v>
      </c>
      <c r="G85" s="151">
        <v>2169.46731</v>
      </c>
      <c r="H85" s="151">
        <v>0</v>
      </c>
      <c r="I85" s="151">
        <v>0</v>
      </c>
      <c r="J85" s="150">
        <v>301.90899</v>
      </c>
      <c r="K85" s="152">
        <f t="shared" si="2"/>
        <v>6580.92441</v>
      </c>
    </row>
    <row r="86" spans="1:11" s="3" customFormat="1" ht="13.5">
      <c r="A86" s="66" t="s">
        <v>241</v>
      </c>
      <c r="B86" s="150">
        <v>2003.9943</v>
      </c>
      <c r="C86" s="150">
        <v>1597.9201799999998</v>
      </c>
      <c r="D86" s="151">
        <v>454.76441</v>
      </c>
      <c r="E86" s="151">
        <v>167.76774</v>
      </c>
      <c r="F86" s="151">
        <v>37.19026</v>
      </c>
      <c r="G86" s="151">
        <v>2802.5111</v>
      </c>
      <c r="H86" s="151">
        <v>80</v>
      </c>
      <c r="I86" s="151">
        <v>0</v>
      </c>
      <c r="J86" s="150">
        <v>644.7599399999999</v>
      </c>
      <c r="K86" s="152">
        <f t="shared" si="2"/>
        <v>7788.907930000001</v>
      </c>
    </row>
    <row r="87" spans="1:11" s="3" customFormat="1" ht="13.5">
      <c r="A87" s="66" t="s">
        <v>242</v>
      </c>
      <c r="B87" s="150">
        <v>3587.13361</v>
      </c>
      <c r="C87" s="150">
        <v>2190.73633</v>
      </c>
      <c r="D87" s="151">
        <v>909.031</v>
      </c>
      <c r="E87" s="151">
        <v>562.21837</v>
      </c>
      <c r="F87" s="151">
        <v>188.03803</v>
      </c>
      <c r="G87" s="151">
        <v>3996.11113</v>
      </c>
      <c r="H87" s="151">
        <v>0</v>
      </c>
      <c r="I87" s="151">
        <v>0</v>
      </c>
      <c r="J87" s="150">
        <v>366.36895</v>
      </c>
      <c r="K87" s="152">
        <f t="shared" si="2"/>
        <v>11799.63742</v>
      </c>
    </row>
    <row r="88" spans="1:11" s="3" customFormat="1" ht="13.5">
      <c r="A88" s="66" t="s">
        <v>173</v>
      </c>
      <c r="B88" s="150">
        <v>6579.076</v>
      </c>
      <c r="C88" s="150">
        <v>2909.40746</v>
      </c>
      <c r="D88" s="151">
        <v>1298.30855</v>
      </c>
      <c r="E88" s="151">
        <v>273.33819</v>
      </c>
      <c r="F88" s="151">
        <v>366.4209</v>
      </c>
      <c r="G88" s="151">
        <v>5923.7345</v>
      </c>
      <c r="H88" s="151">
        <v>0</v>
      </c>
      <c r="I88" s="151">
        <v>0</v>
      </c>
      <c r="J88" s="150">
        <v>1010.8808</v>
      </c>
      <c r="K88" s="152">
        <f t="shared" si="2"/>
        <v>18361.1664</v>
      </c>
    </row>
    <row r="89" spans="1:11" s="3" customFormat="1" ht="12.75" customHeight="1">
      <c r="A89" s="66" t="s">
        <v>25</v>
      </c>
      <c r="B89" s="150">
        <v>1383.4666000000002</v>
      </c>
      <c r="C89" s="150">
        <v>1089.35514</v>
      </c>
      <c r="D89" s="151">
        <v>284.987</v>
      </c>
      <c r="E89" s="151">
        <v>43.34196</v>
      </c>
      <c r="F89" s="151">
        <v>243.035</v>
      </c>
      <c r="G89" s="151">
        <v>2660.47219</v>
      </c>
      <c r="H89" s="151">
        <v>0</v>
      </c>
      <c r="I89" s="151">
        <v>0</v>
      </c>
      <c r="J89" s="150">
        <v>20.53065</v>
      </c>
      <c r="K89" s="152">
        <f t="shared" si="2"/>
        <v>5725.18854</v>
      </c>
    </row>
    <row r="90" spans="1:11" s="3" customFormat="1" ht="13.5">
      <c r="A90" s="66" t="s">
        <v>174</v>
      </c>
      <c r="B90" s="150">
        <v>3386.60703</v>
      </c>
      <c r="C90" s="150">
        <v>1377.65756</v>
      </c>
      <c r="D90" s="151">
        <v>257.0434</v>
      </c>
      <c r="E90" s="151">
        <v>47.16562</v>
      </c>
      <c r="F90" s="151">
        <v>230.9869</v>
      </c>
      <c r="G90" s="151">
        <v>3760.10508</v>
      </c>
      <c r="H90" s="151">
        <v>0</v>
      </c>
      <c r="I90" s="151">
        <v>0</v>
      </c>
      <c r="J90" s="150">
        <v>83.87465</v>
      </c>
      <c r="K90" s="152">
        <f t="shared" si="2"/>
        <v>9143.44024</v>
      </c>
    </row>
    <row r="91" spans="1:11" s="3" customFormat="1" ht="13.5">
      <c r="A91" s="66" t="s">
        <v>26</v>
      </c>
      <c r="B91" s="150">
        <v>2841.681</v>
      </c>
      <c r="C91" s="150">
        <v>1425.992</v>
      </c>
      <c r="D91" s="151">
        <v>524.128</v>
      </c>
      <c r="E91" s="151">
        <v>79.47108</v>
      </c>
      <c r="F91" s="151">
        <v>113.041</v>
      </c>
      <c r="G91" s="151">
        <v>5145.955910000001</v>
      </c>
      <c r="H91" s="151">
        <v>0</v>
      </c>
      <c r="I91" s="151">
        <v>0</v>
      </c>
      <c r="J91" s="150">
        <v>79.75</v>
      </c>
      <c r="K91" s="152">
        <f t="shared" si="2"/>
        <v>10210.01899</v>
      </c>
    </row>
    <row r="92" spans="1:11" s="3" customFormat="1" ht="13.5">
      <c r="A92" s="66" t="s">
        <v>146</v>
      </c>
      <c r="B92" s="150">
        <v>2622.8465</v>
      </c>
      <c r="C92" s="150">
        <v>2023.0796599999999</v>
      </c>
      <c r="D92" s="151">
        <v>703.8312</v>
      </c>
      <c r="E92" s="151">
        <v>215.50745999999998</v>
      </c>
      <c r="F92" s="151">
        <v>261.309</v>
      </c>
      <c r="G92" s="151">
        <v>3768.26177</v>
      </c>
      <c r="H92" s="151">
        <v>0</v>
      </c>
      <c r="I92" s="151">
        <v>0</v>
      </c>
      <c r="J92" s="150">
        <v>331.61465999999996</v>
      </c>
      <c r="K92" s="152">
        <f t="shared" si="2"/>
        <v>9926.450249999998</v>
      </c>
    </row>
    <row r="93" spans="1:11" s="3" customFormat="1" ht="12.75" customHeight="1">
      <c r="A93" s="66" t="s">
        <v>141</v>
      </c>
      <c r="B93" s="150">
        <v>2725.47735</v>
      </c>
      <c r="C93" s="150">
        <v>1474.2253799999999</v>
      </c>
      <c r="D93" s="151">
        <v>400.1574</v>
      </c>
      <c r="E93" s="151">
        <v>27.29831</v>
      </c>
      <c r="F93" s="151">
        <v>105.71042999999999</v>
      </c>
      <c r="G93" s="151">
        <v>5349.82675</v>
      </c>
      <c r="H93" s="151">
        <v>0</v>
      </c>
      <c r="I93" s="151">
        <v>0</v>
      </c>
      <c r="J93" s="150">
        <v>168.62105</v>
      </c>
      <c r="K93" s="152">
        <f t="shared" si="2"/>
        <v>10251.31667</v>
      </c>
    </row>
    <row r="94" spans="1:11" s="3" customFormat="1" ht="13.5">
      <c r="A94" s="66" t="s">
        <v>27</v>
      </c>
      <c r="B94" s="150">
        <v>7744.70535</v>
      </c>
      <c r="C94" s="150">
        <v>3344.15435</v>
      </c>
      <c r="D94" s="151">
        <v>1113.02091</v>
      </c>
      <c r="E94" s="151">
        <v>163.40956</v>
      </c>
      <c r="F94" s="151">
        <v>572.17614</v>
      </c>
      <c r="G94" s="151">
        <v>11406.83895</v>
      </c>
      <c r="H94" s="151">
        <v>0</v>
      </c>
      <c r="I94" s="151">
        <v>0</v>
      </c>
      <c r="J94" s="150">
        <v>75.5486</v>
      </c>
      <c r="K94" s="152">
        <f t="shared" si="2"/>
        <v>24419.85386</v>
      </c>
    </row>
    <row r="95" spans="1:11" s="3" customFormat="1" ht="13.5">
      <c r="A95" s="66" t="s">
        <v>176</v>
      </c>
      <c r="B95" s="150">
        <v>4154.3271</v>
      </c>
      <c r="C95" s="150">
        <v>2593.5822000000003</v>
      </c>
      <c r="D95" s="151">
        <v>682.0966</v>
      </c>
      <c r="E95" s="151">
        <v>57.42082</v>
      </c>
      <c r="F95" s="151">
        <v>599.3060300000001</v>
      </c>
      <c r="G95" s="151">
        <v>4960.53966</v>
      </c>
      <c r="H95" s="151">
        <v>0</v>
      </c>
      <c r="I95" s="151">
        <v>0</v>
      </c>
      <c r="J95" s="150">
        <v>280.813</v>
      </c>
      <c r="K95" s="152">
        <f t="shared" si="2"/>
        <v>13328.085410000002</v>
      </c>
    </row>
    <row r="96" spans="1:11" s="3" customFormat="1" ht="12.75" customHeight="1">
      <c r="A96" s="154" t="s">
        <v>31</v>
      </c>
      <c r="B96" s="150">
        <v>3356.5343199999998</v>
      </c>
      <c r="C96" s="150">
        <v>1614.1389199999999</v>
      </c>
      <c r="D96" s="151">
        <v>286.27895</v>
      </c>
      <c r="E96" s="151">
        <v>205.07120999999998</v>
      </c>
      <c r="F96" s="151">
        <v>191.57965</v>
      </c>
      <c r="G96" s="151">
        <v>3870.22909</v>
      </c>
      <c r="H96" s="151">
        <v>0</v>
      </c>
      <c r="I96" s="151">
        <v>0</v>
      </c>
      <c r="J96" s="150">
        <v>92.9</v>
      </c>
      <c r="K96" s="152">
        <f t="shared" si="2"/>
        <v>9616.732139999998</v>
      </c>
    </row>
    <row r="97" spans="1:11" s="3" customFormat="1" ht="13.5">
      <c r="A97" s="68" t="s">
        <v>175</v>
      </c>
      <c r="B97" s="150">
        <v>4495.23935</v>
      </c>
      <c r="C97" s="150">
        <v>2820.7320499999996</v>
      </c>
      <c r="D97" s="151">
        <v>650.44</v>
      </c>
      <c r="E97" s="151">
        <v>90.61309</v>
      </c>
      <c r="F97" s="151">
        <v>180.62832</v>
      </c>
      <c r="G97" s="151">
        <v>4135.868</v>
      </c>
      <c r="H97" s="151">
        <v>0</v>
      </c>
      <c r="I97" s="151">
        <v>0</v>
      </c>
      <c r="J97" s="150">
        <v>134.09695000000002</v>
      </c>
      <c r="K97" s="152">
        <f t="shared" si="2"/>
        <v>12507.61776</v>
      </c>
    </row>
    <row r="98" spans="1:11" s="3" customFormat="1" ht="12.75" customHeight="1">
      <c r="A98" s="66" t="s">
        <v>217</v>
      </c>
      <c r="B98" s="150">
        <v>4426.97875</v>
      </c>
      <c r="C98" s="150">
        <v>3052.85629</v>
      </c>
      <c r="D98" s="151">
        <v>880.7199300000001</v>
      </c>
      <c r="E98" s="151">
        <v>60.0959</v>
      </c>
      <c r="F98" s="151">
        <v>500.80212</v>
      </c>
      <c r="G98" s="151">
        <v>5002.62711</v>
      </c>
      <c r="H98" s="151">
        <v>0</v>
      </c>
      <c r="I98" s="151">
        <v>0</v>
      </c>
      <c r="J98" s="150">
        <v>729.85</v>
      </c>
      <c r="K98" s="152">
        <f t="shared" si="2"/>
        <v>14653.9301</v>
      </c>
    </row>
    <row r="99" spans="1:11" s="3" customFormat="1" ht="13.5">
      <c r="A99" s="66" t="s">
        <v>28</v>
      </c>
      <c r="B99" s="150">
        <v>4536.79045</v>
      </c>
      <c r="C99" s="150">
        <v>2033.97297</v>
      </c>
      <c r="D99" s="151">
        <v>470.364</v>
      </c>
      <c r="E99" s="151">
        <v>89.35529</v>
      </c>
      <c r="F99" s="151">
        <v>167.64735000000002</v>
      </c>
      <c r="G99" s="151">
        <v>6353.6901</v>
      </c>
      <c r="H99" s="151">
        <v>0</v>
      </c>
      <c r="I99" s="151">
        <v>0</v>
      </c>
      <c r="J99" s="150">
        <v>62.481</v>
      </c>
      <c r="K99" s="152">
        <f t="shared" si="2"/>
        <v>13714.301159999999</v>
      </c>
    </row>
    <row r="100" spans="1:11" s="3" customFormat="1" ht="13.5">
      <c r="A100" s="66" t="s">
        <v>43</v>
      </c>
      <c r="B100" s="150">
        <v>819.0229</v>
      </c>
      <c r="C100" s="150">
        <v>664.7790699999999</v>
      </c>
      <c r="D100" s="151">
        <v>271.36935</v>
      </c>
      <c r="E100" s="151">
        <v>13.32302</v>
      </c>
      <c r="F100" s="151">
        <v>42.924</v>
      </c>
      <c r="G100" s="151">
        <v>1154.92714</v>
      </c>
      <c r="H100" s="151">
        <v>0</v>
      </c>
      <c r="I100" s="151">
        <v>0</v>
      </c>
      <c r="J100" s="150">
        <v>121.11765</v>
      </c>
      <c r="K100" s="152">
        <f>SUM(B100:J100)</f>
        <v>3087.46313</v>
      </c>
    </row>
    <row r="101" spans="1:11" s="3" customFormat="1" ht="13.5">
      <c r="A101" s="66" t="s">
        <v>190</v>
      </c>
      <c r="B101" s="150">
        <v>1887.87781</v>
      </c>
      <c r="C101" s="150">
        <v>1768.22529</v>
      </c>
      <c r="D101" s="151">
        <v>121.35414</v>
      </c>
      <c r="E101" s="151">
        <v>66.62924000000001</v>
      </c>
      <c r="F101" s="151">
        <v>225.81049</v>
      </c>
      <c r="G101" s="151">
        <v>1419.7383200000002</v>
      </c>
      <c r="H101" s="151">
        <v>0</v>
      </c>
      <c r="I101" s="151">
        <v>0</v>
      </c>
      <c r="J101" s="150">
        <v>260.83244</v>
      </c>
      <c r="K101" s="152">
        <f>SUM(B101:J101)</f>
        <v>5750.46773</v>
      </c>
    </row>
    <row r="102" spans="1:11" s="3" customFormat="1" ht="13.5">
      <c r="A102" s="66" t="s">
        <v>44</v>
      </c>
      <c r="B102" s="150">
        <v>2334.7403</v>
      </c>
      <c r="C102" s="150">
        <v>1188.444</v>
      </c>
      <c r="D102" s="151">
        <v>337.80015000000003</v>
      </c>
      <c r="E102" s="151">
        <v>9.554969999999999</v>
      </c>
      <c r="F102" s="151">
        <v>167.06416000000002</v>
      </c>
      <c r="G102" s="151">
        <v>3115.47462</v>
      </c>
      <c r="H102" s="151">
        <v>0</v>
      </c>
      <c r="I102" s="151">
        <v>0</v>
      </c>
      <c r="J102" s="150">
        <v>93.23425</v>
      </c>
      <c r="K102" s="152">
        <f>SUM(B102:J102)</f>
        <v>7246.31245</v>
      </c>
    </row>
    <row r="103" spans="1:11" s="3" customFormat="1" ht="13.5">
      <c r="A103" s="66" t="s">
        <v>299</v>
      </c>
      <c r="B103" s="150">
        <v>747.5786</v>
      </c>
      <c r="C103" s="150">
        <v>643.32792</v>
      </c>
      <c r="D103" s="151">
        <v>400.17882</v>
      </c>
      <c r="E103" s="151">
        <v>95.83201</v>
      </c>
      <c r="F103" s="151">
        <v>55.574</v>
      </c>
      <c r="G103" s="151">
        <v>2037.76728</v>
      </c>
      <c r="H103" s="151">
        <v>0</v>
      </c>
      <c r="I103" s="151">
        <v>0</v>
      </c>
      <c r="J103" s="150">
        <v>309.87168</v>
      </c>
      <c r="K103" s="152">
        <f>SUM(B103:J103)</f>
        <v>4290.1303100000005</v>
      </c>
    </row>
    <row r="104" spans="1:11" s="143" customFormat="1" ht="18" customHeight="1">
      <c r="A104" s="199" t="s">
        <v>199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</row>
    <row r="105" spans="1:11" s="3" customFormat="1" ht="13.5">
      <c r="A105" s="66" t="s">
        <v>11</v>
      </c>
      <c r="B105" s="150">
        <v>127.19999</v>
      </c>
      <c r="C105" s="150">
        <v>403.31947</v>
      </c>
      <c r="D105" s="151">
        <v>161.9366</v>
      </c>
      <c r="E105" s="151">
        <v>22.70654</v>
      </c>
      <c r="F105" s="153" t="s">
        <v>272</v>
      </c>
      <c r="G105" s="153" t="s">
        <v>272</v>
      </c>
      <c r="H105" s="151">
        <v>0</v>
      </c>
      <c r="I105" s="153" t="s">
        <v>272</v>
      </c>
      <c r="J105" s="150">
        <v>0</v>
      </c>
      <c r="K105" s="152">
        <v>1575.8048700000002</v>
      </c>
    </row>
    <row r="106" spans="1:11" s="3" customFormat="1" ht="13.5">
      <c r="A106" s="66" t="s">
        <v>12</v>
      </c>
      <c r="B106" s="150">
        <v>10254.36927</v>
      </c>
      <c r="C106" s="150">
        <v>5436.81585</v>
      </c>
      <c r="D106" s="151">
        <v>3218.90967</v>
      </c>
      <c r="E106" s="151">
        <v>180.89029000000002</v>
      </c>
      <c r="F106" s="153" t="s">
        <v>272</v>
      </c>
      <c r="G106" s="153" t="s">
        <v>272</v>
      </c>
      <c r="H106" s="151">
        <v>0</v>
      </c>
      <c r="I106" s="153" t="s">
        <v>272</v>
      </c>
      <c r="J106" s="150">
        <v>137.92725</v>
      </c>
      <c r="K106" s="152">
        <v>35666.001509999995</v>
      </c>
    </row>
    <row r="107" spans="1:11" s="3" customFormat="1" ht="13.5">
      <c r="A107" s="66" t="s">
        <v>13</v>
      </c>
      <c r="B107" s="150">
        <v>399.12079</v>
      </c>
      <c r="C107" s="150">
        <v>538.92039</v>
      </c>
      <c r="D107" s="151">
        <v>202.16181</v>
      </c>
      <c r="E107" s="151">
        <v>19.698490000000003</v>
      </c>
      <c r="F107" s="153" t="s">
        <v>272</v>
      </c>
      <c r="G107" s="153" t="s">
        <v>272</v>
      </c>
      <c r="H107" s="151">
        <v>0</v>
      </c>
      <c r="I107" s="153" t="s">
        <v>272</v>
      </c>
      <c r="J107" s="150">
        <v>0</v>
      </c>
      <c r="K107" s="152">
        <v>2406.4640499999996</v>
      </c>
    </row>
    <row r="108" spans="1:11" s="3" customFormat="1" ht="13.5">
      <c r="A108" s="66" t="s">
        <v>15</v>
      </c>
      <c r="B108" s="150">
        <v>886.9318000000001</v>
      </c>
      <c r="C108" s="150">
        <v>608.31453</v>
      </c>
      <c r="D108" s="151">
        <v>353.05995</v>
      </c>
      <c r="E108" s="151">
        <v>51.57423</v>
      </c>
      <c r="F108" s="153" t="s">
        <v>272</v>
      </c>
      <c r="G108" s="153" t="s">
        <v>272</v>
      </c>
      <c r="H108" s="151">
        <v>0</v>
      </c>
      <c r="I108" s="153" t="s">
        <v>272</v>
      </c>
      <c r="J108" s="150">
        <v>78.5736</v>
      </c>
      <c r="K108" s="152">
        <v>3197.0765899999997</v>
      </c>
    </row>
    <row r="109" spans="1:11" s="3" customFormat="1" ht="13.5">
      <c r="A109" s="66" t="s">
        <v>8</v>
      </c>
      <c r="B109" s="150">
        <v>150324.64179</v>
      </c>
      <c r="C109" s="150">
        <v>79740.2984</v>
      </c>
      <c r="D109" s="151">
        <v>35482.33256</v>
      </c>
      <c r="E109" s="151">
        <v>9243.44239</v>
      </c>
      <c r="F109" s="153" t="s">
        <v>272</v>
      </c>
      <c r="G109" s="153" t="s">
        <v>272</v>
      </c>
      <c r="H109" s="151">
        <v>0</v>
      </c>
      <c r="I109" s="153" t="s">
        <v>272</v>
      </c>
      <c r="J109" s="150">
        <v>1902.05756</v>
      </c>
      <c r="K109" s="152">
        <v>478916.74705</v>
      </c>
    </row>
    <row r="110" spans="1:11" s="3" customFormat="1" ht="13.5">
      <c r="A110" s="66" t="s">
        <v>19</v>
      </c>
      <c r="B110" s="150">
        <v>781.73028</v>
      </c>
      <c r="C110" s="150">
        <v>690.19273</v>
      </c>
      <c r="D110" s="151">
        <v>404.85904</v>
      </c>
      <c r="E110" s="151">
        <v>4.904100000000001</v>
      </c>
      <c r="F110" s="153" t="s">
        <v>272</v>
      </c>
      <c r="G110" s="153" t="s">
        <v>272</v>
      </c>
      <c r="H110" s="151">
        <v>0</v>
      </c>
      <c r="I110" s="153" t="s">
        <v>272</v>
      </c>
      <c r="J110" s="150">
        <v>5</v>
      </c>
      <c r="K110" s="152">
        <v>3649.4912799999997</v>
      </c>
    </row>
    <row r="111" spans="1:11" s="3" customFormat="1" ht="13.5">
      <c r="A111" s="66" t="s">
        <v>157</v>
      </c>
      <c r="B111" s="150">
        <v>2205.3718599999997</v>
      </c>
      <c r="C111" s="150">
        <v>1284.31613</v>
      </c>
      <c r="D111" s="151">
        <v>465.30545</v>
      </c>
      <c r="E111" s="151">
        <v>36.49315</v>
      </c>
      <c r="F111" s="153" t="s">
        <v>272</v>
      </c>
      <c r="G111" s="153" t="s">
        <v>272</v>
      </c>
      <c r="H111" s="151">
        <v>0</v>
      </c>
      <c r="I111" s="153" t="s">
        <v>272</v>
      </c>
      <c r="J111" s="150">
        <v>176.63475</v>
      </c>
      <c r="K111" s="152">
        <v>6717.95046</v>
      </c>
    </row>
    <row r="112" spans="1:11" s="3" customFormat="1" ht="12.75" customHeight="1">
      <c r="A112" s="66" t="s">
        <v>150</v>
      </c>
      <c r="B112" s="150">
        <v>1201.0972199999999</v>
      </c>
      <c r="C112" s="150">
        <v>849.9441800000001</v>
      </c>
      <c r="D112" s="151">
        <v>207.44492000000002</v>
      </c>
      <c r="E112" s="151">
        <v>10.7432</v>
      </c>
      <c r="F112" s="153" t="s">
        <v>272</v>
      </c>
      <c r="G112" s="153" t="s">
        <v>272</v>
      </c>
      <c r="H112" s="151">
        <v>0</v>
      </c>
      <c r="I112" s="153" t="s">
        <v>272</v>
      </c>
      <c r="J112" s="150">
        <v>0</v>
      </c>
      <c r="K112" s="152">
        <v>3542.93057</v>
      </c>
    </row>
    <row r="113" spans="1:11" s="10" customFormat="1" ht="18" customHeight="1">
      <c r="A113" s="54" t="s">
        <v>3</v>
      </c>
      <c r="B113" s="69">
        <f>SUM(B4:B103)+SUM(B105:B112)</f>
        <v>691451.0282199996</v>
      </c>
      <c r="C113" s="69">
        <f>SUM(C4:C103)+SUM(C105:C112)</f>
        <v>347682.41137</v>
      </c>
      <c r="D113" s="69">
        <f>SUM(D4:D103)+SUM(D105:D112)</f>
        <v>118540.32507999998</v>
      </c>
      <c r="E113" s="69">
        <f>SUM(E4:E103)+SUM(E105:E112)</f>
        <v>28312.114239999988</v>
      </c>
      <c r="F113" s="144" t="s">
        <v>273</v>
      </c>
      <c r="G113" s="144" t="s">
        <v>273</v>
      </c>
      <c r="H113" s="69">
        <f>SUM(H4:H103)+SUM(H105:H112)</f>
        <v>90.115</v>
      </c>
      <c r="I113" s="144" t="s">
        <v>273</v>
      </c>
      <c r="J113" s="69">
        <f>SUM(J4:J103)+SUM(J105:J112)</f>
        <v>59667.20298000001</v>
      </c>
      <c r="K113" s="69">
        <f>SUM(K4:K103)+SUM(K105:K112)</f>
        <v>2038298.26152</v>
      </c>
    </row>
    <row r="114" spans="1:11" s="17" customFormat="1" ht="27.75" customHeight="1">
      <c r="A114" s="17" t="s">
        <v>193</v>
      </c>
      <c r="B114" s="32"/>
      <c r="C114" s="32"/>
      <c r="D114" s="37"/>
      <c r="E114" s="32"/>
      <c r="F114" s="37"/>
      <c r="G114" s="32"/>
      <c r="H114" s="32"/>
      <c r="I114" s="32"/>
      <c r="J114" s="37"/>
      <c r="K114" s="32"/>
    </row>
    <row r="115" spans="1:4" s="17" customFormat="1" ht="17.25" customHeight="1">
      <c r="A115" s="17" t="s">
        <v>249</v>
      </c>
      <c r="D115" s="28"/>
    </row>
    <row r="116" spans="1:4" s="17" customFormat="1" ht="9" customHeight="1">
      <c r="A116" s="17" t="s">
        <v>248</v>
      </c>
      <c r="D116" s="28"/>
    </row>
    <row r="117" spans="1:4" s="17" customFormat="1" ht="9">
      <c r="A117" s="17" t="s">
        <v>212</v>
      </c>
      <c r="D117" s="28"/>
    </row>
    <row r="118" spans="1:7" s="17" customFormat="1" ht="17.25" customHeight="1">
      <c r="A118" s="17" t="s">
        <v>274</v>
      </c>
      <c r="G118" s="32"/>
    </row>
    <row r="119" spans="1:11" s="23" customFormat="1" ht="12" customHeight="1">
      <c r="A119" s="10" t="s">
        <v>275</v>
      </c>
      <c r="B119" s="3"/>
      <c r="C119" s="3"/>
      <c r="D119" s="3"/>
      <c r="E119" s="145"/>
      <c r="F119" s="3"/>
      <c r="G119" s="3"/>
      <c r="H119" s="3"/>
      <c r="I119" s="3"/>
      <c r="J119" s="3"/>
      <c r="K119" s="146"/>
    </row>
    <row r="120" spans="2:11" ht="13.5">
      <c r="B120" s="16"/>
      <c r="C120" s="16"/>
      <c r="D120" s="16"/>
      <c r="E120" s="18"/>
      <c r="F120" s="16"/>
      <c r="G120" s="16"/>
      <c r="H120" s="16"/>
      <c r="I120" s="16"/>
      <c r="J120" s="16"/>
      <c r="K120" s="147"/>
    </row>
    <row r="121" spans="2:11" ht="13.5">
      <c r="B121" s="16"/>
      <c r="C121" s="16"/>
      <c r="D121" s="16"/>
      <c r="E121" s="18"/>
      <c r="F121" s="16"/>
      <c r="G121" s="16"/>
      <c r="H121" s="16"/>
      <c r="I121" s="16"/>
      <c r="J121" s="16"/>
      <c r="K121" s="147"/>
    </row>
    <row r="122" spans="2:11" ht="13.5">
      <c r="B122" s="16"/>
      <c r="C122" s="16"/>
      <c r="D122" s="16"/>
      <c r="E122" s="18"/>
      <c r="F122" s="16"/>
      <c r="G122" s="16"/>
      <c r="H122" s="16"/>
      <c r="I122" s="16"/>
      <c r="J122" s="16"/>
      <c r="K122" s="147"/>
    </row>
    <row r="123" spans="2:11" ht="13.5">
      <c r="B123" s="16"/>
      <c r="C123" s="16"/>
      <c r="D123" s="16"/>
      <c r="E123" s="18"/>
      <c r="F123" s="16"/>
      <c r="G123" s="16"/>
      <c r="H123" s="16"/>
      <c r="I123" s="16"/>
      <c r="J123" s="16"/>
      <c r="K123" s="147"/>
    </row>
    <row r="124" spans="2:11" ht="13.5">
      <c r="B124" s="16"/>
      <c r="C124" s="16"/>
      <c r="D124" s="16"/>
      <c r="E124" s="18"/>
      <c r="F124" s="16"/>
      <c r="G124" s="16"/>
      <c r="H124" s="16"/>
      <c r="I124" s="16"/>
      <c r="J124" s="16"/>
      <c r="K124" s="147"/>
    </row>
    <row r="125" spans="2:11" ht="13.5">
      <c r="B125" s="16"/>
      <c r="C125" s="16"/>
      <c r="D125" s="16"/>
      <c r="E125" s="18"/>
      <c r="F125" s="16"/>
      <c r="G125" s="16"/>
      <c r="H125" s="16"/>
      <c r="I125" s="16"/>
      <c r="J125" s="16"/>
      <c r="K125" s="147"/>
    </row>
    <row r="126" spans="2:11" ht="13.5">
      <c r="B126" s="16"/>
      <c r="C126" s="16"/>
      <c r="D126" s="16"/>
      <c r="E126" s="18"/>
      <c r="F126" s="16"/>
      <c r="G126" s="16"/>
      <c r="H126" s="16"/>
      <c r="I126" s="16"/>
      <c r="J126" s="16"/>
      <c r="K126" s="147"/>
    </row>
    <row r="127" spans="2:11" ht="13.5">
      <c r="B127" s="16"/>
      <c r="C127" s="16"/>
      <c r="D127" s="16"/>
      <c r="E127" s="18"/>
      <c r="F127" s="16"/>
      <c r="G127" s="16"/>
      <c r="H127" s="16"/>
      <c r="I127" s="16"/>
      <c r="J127" s="16"/>
      <c r="K127" s="147"/>
    </row>
    <row r="128" spans="2:11" ht="13.5">
      <c r="B128" s="16"/>
      <c r="C128" s="16"/>
      <c r="D128" s="16"/>
      <c r="E128" s="18"/>
      <c r="F128" s="16"/>
      <c r="G128" s="16"/>
      <c r="H128" s="16"/>
      <c r="I128" s="16"/>
      <c r="J128" s="16"/>
      <c r="K128" s="147"/>
    </row>
    <row r="129" spans="2:11" ht="13.5">
      <c r="B129" s="16"/>
      <c r="C129" s="16"/>
      <c r="D129" s="16"/>
      <c r="E129" s="18"/>
      <c r="F129" s="16"/>
      <c r="G129" s="16"/>
      <c r="H129" s="16"/>
      <c r="I129" s="16"/>
      <c r="J129" s="16"/>
      <c r="K129" s="147"/>
    </row>
    <row r="130" spans="2:11" ht="13.5">
      <c r="B130" s="16"/>
      <c r="C130" s="16"/>
      <c r="D130" s="16"/>
      <c r="E130" s="18"/>
      <c r="F130" s="16"/>
      <c r="G130" s="16"/>
      <c r="H130" s="16"/>
      <c r="I130" s="16"/>
      <c r="J130" s="16"/>
      <c r="K130" s="147"/>
    </row>
    <row r="131" spans="2:11" ht="13.5">
      <c r="B131" s="16"/>
      <c r="C131" s="16"/>
      <c r="D131" s="16"/>
      <c r="E131" s="18"/>
      <c r="F131" s="16"/>
      <c r="G131" s="16"/>
      <c r="H131" s="16"/>
      <c r="I131" s="16"/>
      <c r="J131" s="16"/>
      <c r="K131" s="147"/>
    </row>
    <row r="132" spans="2:11" ht="13.5">
      <c r="B132" s="16"/>
      <c r="C132" s="16"/>
      <c r="D132" s="16"/>
      <c r="E132" s="18"/>
      <c r="F132" s="16"/>
      <c r="G132" s="16"/>
      <c r="H132" s="16"/>
      <c r="I132" s="16"/>
      <c r="J132" s="16"/>
      <c r="K132" s="147"/>
    </row>
    <row r="133" spans="2:11" ht="13.5">
      <c r="B133" s="16"/>
      <c r="C133" s="16"/>
      <c r="D133" s="16"/>
      <c r="E133" s="18"/>
      <c r="F133" s="16"/>
      <c r="G133" s="16"/>
      <c r="H133" s="16"/>
      <c r="I133" s="16"/>
      <c r="J133" s="16"/>
      <c r="K133" s="147"/>
    </row>
    <row r="134" spans="2:11" ht="13.5">
      <c r="B134" s="16"/>
      <c r="C134" s="16"/>
      <c r="D134" s="16"/>
      <c r="E134" s="18"/>
      <c r="F134" s="16"/>
      <c r="G134" s="16"/>
      <c r="H134" s="16"/>
      <c r="I134" s="16"/>
      <c r="J134" s="16"/>
      <c r="K134" s="147"/>
    </row>
    <row r="135" spans="2:11" ht="13.5">
      <c r="B135" s="16"/>
      <c r="C135" s="16"/>
      <c r="D135" s="16"/>
      <c r="E135" s="18"/>
      <c r="F135" s="16"/>
      <c r="G135" s="16"/>
      <c r="H135" s="16"/>
      <c r="I135" s="16"/>
      <c r="J135" s="16"/>
      <c r="K135" s="147"/>
    </row>
    <row r="136" spans="2:11" ht="13.5">
      <c r="B136" s="16"/>
      <c r="C136" s="16"/>
      <c r="D136" s="16"/>
      <c r="E136" s="18"/>
      <c r="F136" s="16"/>
      <c r="G136" s="16"/>
      <c r="H136" s="16"/>
      <c r="I136" s="16"/>
      <c r="J136" s="16"/>
      <c r="K136" s="147"/>
    </row>
    <row r="137" spans="2:11" ht="13.5">
      <c r="B137" s="16"/>
      <c r="C137" s="16"/>
      <c r="D137" s="16"/>
      <c r="E137" s="18"/>
      <c r="F137" s="16"/>
      <c r="G137" s="16"/>
      <c r="H137" s="16"/>
      <c r="I137" s="16"/>
      <c r="J137" s="16"/>
      <c r="K137" s="147"/>
    </row>
    <row r="138" spans="2:11" ht="13.5">
      <c r="B138" s="16"/>
      <c r="C138" s="16"/>
      <c r="D138" s="16"/>
      <c r="E138" s="18"/>
      <c r="F138" s="16"/>
      <c r="G138" s="16"/>
      <c r="H138" s="16"/>
      <c r="I138" s="16"/>
      <c r="J138" s="16"/>
      <c r="K138" s="147"/>
    </row>
    <row r="139" spans="2:11" ht="13.5">
      <c r="B139" s="16"/>
      <c r="C139" s="16"/>
      <c r="D139" s="16"/>
      <c r="E139" s="18"/>
      <c r="F139" s="16"/>
      <c r="G139" s="16"/>
      <c r="H139" s="16"/>
      <c r="I139" s="16"/>
      <c r="J139" s="16"/>
      <c r="K139" s="147"/>
    </row>
    <row r="140" spans="2:11" ht="13.5">
      <c r="B140" s="16"/>
      <c r="C140" s="16"/>
      <c r="D140" s="16"/>
      <c r="E140" s="18"/>
      <c r="F140" s="16"/>
      <c r="G140" s="16"/>
      <c r="H140" s="16"/>
      <c r="I140" s="16"/>
      <c r="J140" s="16"/>
      <c r="K140" s="147"/>
    </row>
    <row r="141" spans="2:11" ht="13.5">
      <c r="B141" s="16"/>
      <c r="C141" s="16"/>
      <c r="D141" s="16"/>
      <c r="E141" s="18"/>
      <c r="F141" s="16"/>
      <c r="G141" s="16"/>
      <c r="H141" s="16"/>
      <c r="I141" s="16"/>
      <c r="J141" s="16"/>
      <c r="K141" s="147"/>
    </row>
    <row r="142" spans="2:11" ht="13.5">
      <c r="B142" s="16"/>
      <c r="C142" s="16"/>
      <c r="D142" s="16"/>
      <c r="E142" s="18"/>
      <c r="F142" s="16"/>
      <c r="G142" s="16"/>
      <c r="H142" s="16"/>
      <c r="I142" s="16"/>
      <c r="J142" s="16"/>
      <c r="K142" s="147"/>
    </row>
    <row r="143" spans="2:11" ht="13.5">
      <c r="B143" s="16"/>
      <c r="C143" s="16"/>
      <c r="D143" s="16"/>
      <c r="E143" s="18"/>
      <c r="F143" s="16"/>
      <c r="G143" s="16"/>
      <c r="H143" s="16"/>
      <c r="I143" s="16"/>
      <c r="J143" s="16"/>
      <c r="K143" s="147"/>
    </row>
    <row r="144" spans="2:11" ht="13.5">
      <c r="B144" s="16"/>
      <c r="C144" s="16"/>
      <c r="D144" s="16"/>
      <c r="E144" s="18"/>
      <c r="F144" s="16"/>
      <c r="G144" s="16"/>
      <c r="H144" s="16"/>
      <c r="I144" s="16"/>
      <c r="J144" s="16"/>
      <c r="K144" s="147"/>
    </row>
    <row r="145" spans="2:11" ht="13.5">
      <c r="B145" s="16"/>
      <c r="C145" s="16"/>
      <c r="D145" s="16"/>
      <c r="E145" s="18"/>
      <c r="F145" s="16"/>
      <c r="G145" s="16"/>
      <c r="H145" s="16"/>
      <c r="I145" s="16"/>
      <c r="J145" s="16"/>
      <c r="K145" s="147"/>
    </row>
    <row r="146" spans="2:11" ht="13.5">
      <c r="B146" s="16"/>
      <c r="C146" s="16"/>
      <c r="D146" s="16"/>
      <c r="E146" s="18"/>
      <c r="F146" s="16"/>
      <c r="G146" s="16"/>
      <c r="H146" s="16"/>
      <c r="I146" s="16"/>
      <c r="J146" s="16"/>
      <c r="K146" s="147"/>
    </row>
    <row r="147" spans="2:11" ht="13.5">
      <c r="B147" s="16"/>
      <c r="C147" s="16"/>
      <c r="D147" s="16"/>
      <c r="E147" s="18"/>
      <c r="F147" s="16"/>
      <c r="G147" s="16"/>
      <c r="H147" s="16"/>
      <c r="I147" s="16"/>
      <c r="J147" s="16"/>
      <c r="K147" s="147"/>
    </row>
    <row r="148" spans="2:11" ht="13.5">
      <c r="B148" s="16"/>
      <c r="C148" s="16"/>
      <c r="D148" s="16"/>
      <c r="E148" s="18"/>
      <c r="F148" s="16"/>
      <c r="G148" s="16"/>
      <c r="H148" s="16"/>
      <c r="I148" s="16"/>
      <c r="J148" s="16"/>
      <c r="K148" s="147"/>
    </row>
    <row r="149" spans="2:11" ht="13.5">
      <c r="B149" s="16"/>
      <c r="C149" s="16"/>
      <c r="D149" s="16"/>
      <c r="E149" s="18"/>
      <c r="F149" s="16"/>
      <c r="G149" s="16"/>
      <c r="H149" s="16"/>
      <c r="I149" s="16"/>
      <c r="J149" s="16"/>
      <c r="K149" s="147"/>
    </row>
    <row r="150" spans="2:11" ht="13.5">
      <c r="B150" s="16"/>
      <c r="C150" s="16"/>
      <c r="D150" s="16"/>
      <c r="E150" s="18"/>
      <c r="F150" s="16"/>
      <c r="G150" s="16"/>
      <c r="H150" s="16"/>
      <c r="I150" s="16"/>
      <c r="J150" s="16"/>
      <c r="K150" s="147"/>
    </row>
    <row r="151" spans="2:11" ht="13.5">
      <c r="B151" s="16"/>
      <c r="C151" s="16"/>
      <c r="D151" s="16"/>
      <c r="E151" s="18"/>
      <c r="F151" s="16"/>
      <c r="G151" s="16"/>
      <c r="H151" s="16"/>
      <c r="I151" s="16"/>
      <c r="J151" s="16"/>
      <c r="K151" s="147"/>
    </row>
    <row r="152" spans="2:11" ht="13.5">
      <c r="B152" s="16"/>
      <c r="C152" s="16"/>
      <c r="D152" s="16"/>
      <c r="E152" s="18"/>
      <c r="F152" s="16"/>
      <c r="G152" s="16"/>
      <c r="H152" s="16"/>
      <c r="I152" s="16"/>
      <c r="J152" s="16"/>
      <c r="K152" s="147"/>
    </row>
    <row r="153" spans="2:11" ht="13.5">
      <c r="B153" s="16"/>
      <c r="C153" s="16"/>
      <c r="D153" s="16"/>
      <c r="E153" s="18"/>
      <c r="F153" s="16"/>
      <c r="G153" s="16"/>
      <c r="H153" s="16"/>
      <c r="I153" s="16"/>
      <c r="J153" s="16"/>
      <c r="K153" s="147"/>
    </row>
    <row r="154" spans="2:11" ht="13.5">
      <c r="B154" s="16"/>
      <c r="C154" s="16"/>
      <c r="D154" s="16"/>
      <c r="E154" s="18"/>
      <c r="F154" s="16"/>
      <c r="G154" s="16"/>
      <c r="H154" s="16"/>
      <c r="I154" s="16"/>
      <c r="J154" s="16"/>
      <c r="K154" s="147"/>
    </row>
    <row r="155" spans="2:11" ht="13.5">
      <c r="B155" s="16"/>
      <c r="C155" s="16"/>
      <c r="D155" s="16"/>
      <c r="E155" s="18"/>
      <c r="F155" s="16"/>
      <c r="G155" s="16"/>
      <c r="H155" s="16"/>
      <c r="I155" s="16"/>
      <c r="J155" s="16"/>
      <c r="K155" s="147"/>
    </row>
    <row r="156" spans="2:11" ht="13.5">
      <c r="B156" s="16"/>
      <c r="C156" s="16"/>
      <c r="D156" s="16"/>
      <c r="E156" s="18"/>
      <c r="F156" s="16"/>
      <c r="G156" s="16"/>
      <c r="H156" s="16"/>
      <c r="I156" s="16"/>
      <c r="J156" s="16"/>
      <c r="K156" s="147"/>
    </row>
    <row r="157" spans="2:11" ht="13.5">
      <c r="B157" s="16"/>
      <c r="C157" s="16"/>
      <c r="D157" s="16"/>
      <c r="E157" s="18"/>
      <c r="F157" s="16"/>
      <c r="G157" s="16"/>
      <c r="H157" s="16"/>
      <c r="I157" s="16"/>
      <c r="J157" s="16"/>
      <c r="K157" s="147"/>
    </row>
    <row r="158" spans="2:11" ht="13.5">
      <c r="B158" s="16"/>
      <c r="C158" s="16"/>
      <c r="D158" s="16"/>
      <c r="E158" s="18"/>
      <c r="F158" s="16"/>
      <c r="G158" s="16"/>
      <c r="H158" s="16"/>
      <c r="I158" s="16"/>
      <c r="J158" s="16"/>
      <c r="K158" s="147"/>
    </row>
    <row r="159" spans="2:11" ht="13.5">
      <c r="B159" s="16"/>
      <c r="C159" s="16"/>
      <c r="D159" s="16"/>
      <c r="E159" s="18"/>
      <c r="F159" s="16"/>
      <c r="G159" s="16"/>
      <c r="H159" s="16"/>
      <c r="I159" s="16"/>
      <c r="J159" s="16"/>
      <c r="K159" s="147"/>
    </row>
    <row r="160" spans="2:11" ht="13.5">
      <c r="B160" s="16"/>
      <c r="C160" s="16"/>
      <c r="D160" s="16"/>
      <c r="E160" s="18"/>
      <c r="F160" s="16"/>
      <c r="G160" s="16"/>
      <c r="H160" s="16"/>
      <c r="I160" s="16"/>
      <c r="J160" s="16"/>
      <c r="K160" s="147"/>
    </row>
    <row r="161" spans="2:11" ht="13.5">
      <c r="B161" s="16"/>
      <c r="C161" s="16"/>
      <c r="D161" s="16"/>
      <c r="E161" s="18"/>
      <c r="F161" s="16"/>
      <c r="G161" s="16"/>
      <c r="H161" s="16"/>
      <c r="I161" s="16"/>
      <c r="J161" s="16"/>
      <c r="K161" s="147"/>
    </row>
    <row r="162" spans="2:11" ht="13.5">
      <c r="B162" s="16"/>
      <c r="C162" s="16"/>
      <c r="D162" s="16"/>
      <c r="E162" s="18"/>
      <c r="F162" s="16"/>
      <c r="G162" s="16"/>
      <c r="H162" s="16"/>
      <c r="I162" s="16"/>
      <c r="J162" s="16"/>
      <c r="K162" s="147"/>
    </row>
    <row r="163" spans="2:11" ht="13.5">
      <c r="B163" s="16"/>
      <c r="C163" s="16"/>
      <c r="D163" s="16"/>
      <c r="E163" s="18"/>
      <c r="F163" s="16"/>
      <c r="G163" s="16"/>
      <c r="H163" s="16"/>
      <c r="I163" s="16"/>
      <c r="J163" s="16"/>
      <c r="K163" s="147"/>
    </row>
    <row r="164" spans="2:11" ht="13.5">
      <c r="B164" s="16"/>
      <c r="C164" s="16"/>
      <c r="D164" s="16"/>
      <c r="E164" s="18"/>
      <c r="F164" s="16"/>
      <c r="G164" s="16"/>
      <c r="H164" s="16"/>
      <c r="I164" s="16"/>
      <c r="J164" s="16"/>
      <c r="K164" s="147"/>
    </row>
    <row r="165" spans="2:11" ht="13.5">
      <c r="B165" s="16"/>
      <c r="C165" s="16"/>
      <c r="D165" s="16"/>
      <c r="E165" s="18"/>
      <c r="F165" s="16"/>
      <c r="G165" s="16"/>
      <c r="H165" s="16"/>
      <c r="I165" s="16"/>
      <c r="J165" s="16"/>
      <c r="K165" s="147"/>
    </row>
    <row r="166" spans="2:11" ht="13.5">
      <c r="B166" s="16"/>
      <c r="C166" s="16"/>
      <c r="D166" s="16"/>
      <c r="E166" s="18"/>
      <c r="F166" s="16"/>
      <c r="G166" s="16"/>
      <c r="H166" s="16"/>
      <c r="I166" s="16"/>
      <c r="J166" s="16"/>
      <c r="K166" s="147"/>
    </row>
    <row r="167" spans="2:11" ht="13.5">
      <c r="B167" s="16"/>
      <c r="C167" s="16"/>
      <c r="D167" s="16"/>
      <c r="E167" s="18"/>
      <c r="F167" s="16"/>
      <c r="G167" s="16"/>
      <c r="H167" s="16"/>
      <c r="I167" s="16"/>
      <c r="J167" s="16"/>
      <c r="K167" s="147"/>
    </row>
    <row r="168" spans="2:11" ht="13.5">
      <c r="B168" s="16"/>
      <c r="C168" s="16"/>
      <c r="D168" s="16"/>
      <c r="E168" s="18"/>
      <c r="F168" s="16"/>
      <c r="G168" s="16"/>
      <c r="H168" s="16"/>
      <c r="I168" s="16"/>
      <c r="J168" s="16"/>
      <c r="K168" s="147"/>
    </row>
    <row r="169" spans="2:11" ht="13.5">
      <c r="B169" s="16"/>
      <c r="C169" s="16"/>
      <c r="D169" s="16"/>
      <c r="E169" s="18"/>
      <c r="F169" s="16"/>
      <c r="G169" s="16"/>
      <c r="H169" s="16"/>
      <c r="I169" s="16"/>
      <c r="J169" s="16"/>
      <c r="K169" s="147"/>
    </row>
    <row r="170" spans="2:11" ht="13.5">
      <c r="B170" s="16"/>
      <c r="C170" s="16"/>
      <c r="D170" s="16"/>
      <c r="E170" s="18"/>
      <c r="F170" s="16"/>
      <c r="G170" s="16"/>
      <c r="H170" s="16"/>
      <c r="I170" s="16"/>
      <c r="J170" s="16"/>
      <c r="K170" s="147"/>
    </row>
    <row r="171" spans="2:11" ht="13.5">
      <c r="B171" s="16"/>
      <c r="C171" s="16"/>
      <c r="D171" s="16"/>
      <c r="E171" s="18"/>
      <c r="F171" s="16"/>
      <c r="G171" s="16"/>
      <c r="H171" s="16"/>
      <c r="I171" s="16"/>
      <c r="J171" s="16"/>
      <c r="K171" s="147"/>
    </row>
    <row r="172" spans="2:11" ht="13.5">
      <c r="B172" s="16"/>
      <c r="C172" s="16"/>
      <c r="D172" s="16"/>
      <c r="E172" s="18"/>
      <c r="F172" s="16"/>
      <c r="G172" s="16"/>
      <c r="H172" s="16"/>
      <c r="I172" s="16"/>
      <c r="J172" s="16"/>
      <c r="K172" s="147"/>
    </row>
    <row r="173" spans="2:11" ht="13.5">
      <c r="B173" s="16"/>
      <c r="C173" s="16"/>
      <c r="D173" s="16"/>
      <c r="E173" s="18"/>
      <c r="F173" s="16"/>
      <c r="G173" s="16"/>
      <c r="H173" s="16"/>
      <c r="I173" s="16"/>
      <c r="J173" s="16"/>
      <c r="K173" s="147"/>
    </row>
    <row r="174" spans="2:11" ht="13.5">
      <c r="B174" s="16"/>
      <c r="C174" s="16"/>
      <c r="D174" s="16"/>
      <c r="E174" s="18"/>
      <c r="F174" s="16"/>
      <c r="G174" s="16"/>
      <c r="H174" s="16"/>
      <c r="I174" s="16"/>
      <c r="J174" s="16"/>
      <c r="K174" s="147"/>
    </row>
    <row r="175" spans="2:11" ht="13.5">
      <c r="B175" s="16"/>
      <c r="C175" s="16"/>
      <c r="D175" s="16"/>
      <c r="E175" s="18"/>
      <c r="F175" s="16"/>
      <c r="G175" s="16"/>
      <c r="H175" s="16"/>
      <c r="I175" s="16"/>
      <c r="J175" s="16"/>
      <c r="K175" s="147"/>
    </row>
    <row r="176" spans="2:11" ht="13.5">
      <c r="B176" s="16"/>
      <c r="C176" s="16"/>
      <c r="D176" s="16"/>
      <c r="E176" s="18"/>
      <c r="F176" s="16"/>
      <c r="G176" s="16"/>
      <c r="H176" s="16"/>
      <c r="I176" s="16"/>
      <c r="J176" s="16"/>
      <c r="K176" s="147"/>
    </row>
    <row r="177" spans="2:11" ht="13.5">
      <c r="B177" s="16"/>
      <c r="C177" s="16"/>
      <c r="D177" s="16"/>
      <c r="E177" s="18"/>
      <c r="F177" s="16"/>
      <c r="G177" s="16"/>
      <c r="H177" s="16"/>
      <c r="I177" s="16"/>
      <c r="J177" s="16"/>
      <c r="K177" s="147"/>
    </row>
    <row r="178" spans="2:11" ht="13.5">
      <c r="B178" s="16"/>
      <c r="C178" s="16"/>
      <c r="D178" s="16"/>
      <c r="E178" s="18"/>
      <c r="F178" s="16"/>
      <c r="G178" s="16"/>
      <c r="H178" s="16"/>
      <c r="I178" s="16"/>
      <c r="J178" s="16"/>
      <c r="K178" s="147"/>
    </row>
    <row r="179" spans="2:11" ht="13.5">
      <c r="B179" s="16"/>
      <c r="C179" s="16"/>
      <c r="D179" s="16"/>
      <c r="E179" s="18"/>
      <c r="F179" s="16"/>
      <c r="G179" s="16"/>
      <c r="H179" s="16"/>
      <c r="I179" s="16"/>
      <c r="J179" s="16"/>
      <c r="K179" s="147"/>
    </row>
    <row r="180" spans="2:11" ht="13.5">
      <c r="B180" s="16"/>
      <c r="C180" s="16"/>
      <c r="D180" s="16"/>
      <c r="E180" s="18"/>
      <c r="F180" s="16"/>
      <c r="G180" s="16"/>
      <c r="H180" s="16"/>
      <c r="I180" s="16"/>
      <c r="J180" s="16"/>
      <c r="K180" s="147"/>
    </row>
    <row r="181" spans="2:11" ht="13.5">
      <c r="B181" s="16"/>
      <c r="C181" s="16"/>
      <c r="D181" s="16"/>
      <c r="E181" s="18"/>
      <c r="F181" s="16"/>
      <c r="G181" s="16"/>
      <c r="H181" s="16"/>
      <c r="I181" s="16"/>
      <c r="J181" s="16"/>
      <c r="K181" s="147"/>
    </row>
    <row r="182" spans="2:11" ht="13.5">
      <c r="B182" s="16"/>
      <c r="C182" s="16"/>
      <c r="D182" s="16"/>
      <c r="E182" s="18"/>
      <c r="F182" s="16"/>
      <c r="G182" s="16"/>
      <c r="H182" s="16"/>
      <c r="I182" s="16"/>
      <c r="J182" s="16"/>
      <c r="K182" s="147"/>
    </row>
    <row r="183" spans="2:11" ht="13.5">
      <c r="B183" s="16"/>
      <c r="C183" s="16"/>
      <c r="D183" s="16"/>
      <c r="E183" s="18"/>
      <c r="F183" s="16"/>
      <c r="G183" s="16"/>
      <c r="H183" s="16"/>
      <c r="I183" s="16"/>
      <c r="J183" s="16"/>
      <c r="K183" s="147"/>
    </row>
    <row r="184" spans="2:11" ht="13.5">
      <c r="B184" s="16"/>
      <c r="C184" s="16"/>
      <c r="D184" s="16"/>
      <c r="E184" s="18"/>
      <c r="F184" s="16"/>
      <c r="G184" s="16"/>
      <c r="H184" s="16"/>
      <c r="I184" s="16"/>
      <c r="J184" s="16"/>
      <c r="K184" s="147"/>
    </row>
    <row r="185" spans="2:11" ht="13.5">
      <c r="B185" s="16"/>
      <c r="C185" s="16"/>
      <c r="D185" s="16"/>
      <c r="E185" s="18"/>
      <c r="F185" s="16"/>
      <c r="G185" s="16"/>
      <c r="H185" s="16"/>
      <c r="I185" s="16"/>
      <c r="J185" s="16"/>
      <c r="K185" s="147"/>
    </row>
    <row r="186" spans="2:11" ht="13.5">
      <c r="B186" s="16"/>
      <c r="C186" s="16"/>
      <c r="D186" s="16"/>
      <c r="E186" s="18"/>
      <c r="F186" s="16"/>
      <c r="G186" s="16"/>
      <c r="H186" s="16"/>
      <c r="I186" s="16"/>
      <c r="J186" s="16"/>
      <c r="K186" s="147"/>
    </row>
    <row r="187" spans="2:11" ht="13.5">
      <c r="B187" s="16"/>
      <c r="C187" s="16"/>
      <c r="D187" s="16"/>
      <c r="E187" s="18"/>
      <c r="F187" s="16"/>
      <c r="G187" s="16"/>
      <c r="H187" s="16"/>
      <c r="I187" s="16"/>
      <c r="J187" s="16"/>
      <c r="K187" s="147"/>
    </row>
    <row r="188" spans="2:11" ht="13.5">
      <c r="B188" s="16"/>
      <c r="C188" s="16"/>
      <c r="D188" s="16"/>
      <c r="E188" s="18"/>
      <c r="F188" s="16"/>
      <c r="G188" s="16"/>
      <c r="H188" s="16"/>
      <c r="I188" s="16"/>
      <c r="J188" s="16"/>
      <c r="K188" s="147"/>
    </row>
    <row r="189" spans="2:11" ht="13.5">
      <c r="B189" s="16"/>
      <c r="C189" s="16"/>
      <c r="D189" s="16"/>
      <c r="E189" s="18"/>
      <c r="F189" s="16"/>
      <c r="G189" s="16"/>
      <c r="H189" s="16"/>
      <c r="I189" s="16"/>
      <c r="J189" s="16"/>
      <c r="K189" s="147"/>
    </row>
    <row r="190" spans="2:11" ht="13.5">
      <c r="B190" s="16"/>
      <c r="C190" s="16"/>
      <c r="D190" s="16"/>
      <c r="E190" s="18"/>
      <c r="F190" s="16"/>
      <c r="G190" s="16"/>
      <c r="H190" s="16"/>
      <c r="I190" s="16"/>
      <c r="J190" s="16"/>
      <c r="K190" s="147"/>
    </row>
    <row r="191" spans="2:11" ht="13.5">
      <c r="B191" s="16"/>
      <c r="C191" s="16"/>
      <c r="D191" s="16"/>
      <c r="E191" s="18"/>
      <c r="F191" s="16"/>
      <c r="G191" s="16"/>
      <c r="H191" s="16"/>
      <c r="I191" s="16"/>
      <c r="J191" s="16"/>
      <c r="K191" s="147"/>
    </row>
    <row r="192" spans="2:11" ht="13.5">
      <c r="B192" s="16"/>
      <c r="C192" s="16"/>
      <c r="D192" s="16"/>
      <c r="E192" s="18"/>
      <c r="F192" s="16"/>
      <c r="G192" s="16"/>
      <c r="H192" s="16"/>
      <c r="I192" s="16"/>
      <c r="J192" s="16"/>
      <c r="K192" s="147"/>
    </row>
    <row r="193" spans="2:11" ht="13.5">
      <c r="B193" s="16"/>
      <c r="C193" s="16"/>
      <c r="D193" s="16"/>
      <c r="E193" s="18"/>
      <c r="F193" s="16"/>
      <c r="G193" s="16"/>
      <c r="H193" s="16"/>
      <c r="I193" s="16"/>
      <c r="J193" s="16"/>
      <c r="K193" s="147"/>
    </row>
    <row r="194" spans="2:11" ht="13.5">
      <c r="B194" s="16"/>
      <c r="C194" s="16"/>
      <c r="D194" s="16"/>
      <c r="E194" s="18"/>
      <c r="F194" s="16"/>
      <c r="G194" s="16"/>
      <c r="H194" s="16"/>
      <c r="I194" s="16"/>
      <c r="J194" s="16"/>
      <c r="K194" s="147"/>
    </row>
    <row r="195" spans="2:11" ht="13.5">
      <c r="B195" s="16"/>
      <c r="C195" s="16"/>
      <c r="D195" s="16"/>
      <c r="E195" s="18"/>
      <c r="F195" s="16"/>
      <c r="G195" s="16"/>
      <c r="H195" s="16"/>
      <c r="I195" s="16"/>
      <c r="J195" s="16"/>
      <c r="K195" s="147"/>
    </row>
    <row r="196" spans="2:11" ht="13.5">
      <c r="B196" s="16"/>
      <c r="C196" s="16"/>
      <c r="D196" s="16"/>
      <c r="E196" s="18"/>
      <c r="F196" s="16"/>
      <c r="G196" s="16"/>
      <c r="H196" s="16"/>
      <c r="I196" s="16"/>
      <c r="J196" s="16"/>
      <c r="K196" s="147"/>
    </row>
    <row r="197" spans="2:11" ht="13.5">
      <c r="B197" s="16"/>
      <c r="C197" s="16"/>
      <c r="D197" s="16"/>
      <c r="E197" s="18"/>
      <c r="F197" s="16"/>
      <c r="G197" s="16"/>
      <c r="H197" s="16"/>
      <c r="I197" s="16"/>
      <c r="J197" s="16"/>
      <c r="K197" s="147"/>
    </row>
    <row r="198" spans="2:11" ht="13.5">
      <c r="B198" s="16"/>
      <c r="C198" s="16"/>
      <c r="D198" s="16"/>
      <c r="E198" s="18"/>
      <c r="F198" s="16"/>
      <c r="G198" s="16"/>
      <c r="H198" s="16"/>
      <c r="I198" s="16"/>
      <c r="J198" s="16"/>
      <c r="K198" s="147"/>
    </row>
    <row r="199" spans="2:11" ht="13.5">
      <c r="B199" s="16"/>
      <c r="C199" s="16"/>
      <c r="D199" s="16"/>
      <c r="E199" s="18"/>
      <c r="F199" s="16"/>
      <c r="G199" s="16"/>
      <c r="H199" s="16"/>
      <c r="I199" s="16"/>
      <c r="J199" s="16"/>
      <c r="K199" s="147"/>
    </row>
    <row r="200" spans="2:11" ht="13.5">
      <c r="B200" s="16"/>
      <c r="C200" s="16"/>
      <c r="D200" s="16"/>
      <c r="E200" s="18"/>
      <c r="F200" s="16"/>
      <c r="G200" s="16"/>
      <c r="H200" s="16"/>
      <c r="I200" s="16"/>
      <c r="J200" s="16"/>
      <c r="K200" s="147"/>
    </row>
    <row r="201" spans="2:11" ht="13.5">
      <c r="B201" s="16"/>
      <c r="C201" s="16"/>
      <c r="D201" s="16"/>
      <c r="E201" s="18"/>
      <c r="F201" s="16"/>
      <c r="G201" s="16"/>
      <c r="H201" s="16"/>
      <c r="I201" s="16"/>
      <c r="J201" s="16"/>
      <c r="K201" s="147"/>
    </row>
    <row r="202" spans="2:11" ht="13.5">
      <c r="B202" s="16"/>
      <c r="C202" s="16"/>
      <c r="D202" s="16"/>
      <c r="E202" s="18"/>
      <c r="F202" s="16"/>
      <c r="G202" s="16"/>
      <c r="H202" s="16"/>
      <c r="I202" s="16"/>
      <c r="J202" s="16"/>
      <c r="K202" s="147"/>
    </row>
    <row r="203" spans="2:11" ht="13.5">
      <c r="B203" s="16"/>
      <c r="C203" s="16"/>
      <c r="D203" s="16"/>
      <c r="E203" s="18"/>
      <c r="F203" s="16"/>
      <c r="G203" s="16"/>
      <c r="H203" s="16"/>
      <c r="I203" s="16"/>
      <c r="J203" s="16"/>
      <c r="K203" s="147"/>
    </row>
    <row r="204" spans="2:11" ht="13.5">
      <c r="B204" s="16"/>
      <c r="C204" s="16"/>
      <c r="D204" s="16"/>
      <c r="E204" s="18"/>
      <c r="F204" s="16"/>
      <c r="G204" s="16"/>
      <c r="H204" s="16"/>
      <c r="I204" s="16"/>
      <c r="J204" s="16"/>
      <c r="K204" s="147"/>
    </row>
    <row r="205" spans="2:11" ht="13.5">
      <c r="B205" s="16"/>
      <c r="C205" s="16"/>
      <c r="D205" s="16"/>
      <c r="E205" s="18"/>
      <c r="F205" s="16"/>
      <c r="G205" s="16"/>
      <c r="H205" s="16"/>
      <c r="I205" s="16"/>
      <c r="J205" s="16"/>
      <c r="K205" s="147"/>
    </row>
    <row r="206" spans="2:11" ht="13.5">
      <c r="B206" s="16"/>
      <c r="C206" s="16"/>
      <c r="D206" s="16"/>
      <c r="E206" s="18"/>
      <c r="F206" s="16"/>
      <c r="G206" s="16"/>
      <c r="H206" s="16"/>
      <c r="I206" s="16"/>
      <c r="J206" s="16"/>
      <c r="K206" s="147"/>
    </row>
    <row r="207" spans="2:11" ht="13.5">
      <c r="B207" s="16"/>
      <c r="C207" s="16"/>
      <c r="D207" s="16"/>
      <c r="E207" s="18"/>
      <c r="F207" s="16"/>
      <c r="G207" s="16"/>
      <c r="H207" s="16"/>
      <c r="I207" s="16"/>
      <c r="J207" s="16"/>
      <c r="K207" s="147"/>
    </row>
    <row r="208" spans="2:11" ht="13.5">
      <c r="B208" s="16"/>
      <c r="C208" s="16"/>
      <c r="D208" s="16"/>
      <c r="E208" s="18"/>
      <c r="F208" s="16"/>
      <c r="G208" s="16"/>
      <c r="H208" s="16"/>
      <c r="I208" s="16"/>
      <c r="J208" s="16"/>
      <c r="K208" s="147"/>
    </row>
    <row r="209" spans="2:11" ht="13.5">
      <c r="B209" s="16"/>
      <c r="C209" s="16"/>
      <c r="D209" s="16"/>
      <c r="E209" s="18"/>
      <c r="F209" s="16"/>
      <c r="G209" s="16"/>
      <c r="H209" s="16"/>
      <c r="I209" s="16"/>
      <c r="J209" s="16"/>
      <c r="K209" s="147"/>
    </row>
    <row r="210" spans="2:11" ht="13.5">
      <c r="B210" s="16"/>
      <c r="C210" s="16"/>
      <c r="D210" s="16"/>
      <c r="E210" s="18"/>
      <c r="F210" s="16"/>
      <c r="G210" s="16"/>
      <c r="H210" s="16"/>
      <c r="I210" s="16"/>
      <c r="J210" s="16"/>
      <c r="K210" s="147"/>
    </row>
    <row r="211" spans="2:11" ht="13.5">
      <c r="B211" s="16"/>
      <c r="C211" s="16"/>
      <c r="D211" s="16"/>
      <c r="E211" s="18"/>
      <c r="F211" s="16"/>
      <c r="G211" s="16"/>
      <c r="H211" s="16"/>
      <c r="I211" s="16"/>
      <c r="J211" s="16"/>
      <c r="K211" s="147"/>
    </row>
    <row r="212" spans="2:11" ht="13.5">
      <c r="B212" s="16"/>
      <c r="C212" s="16"/>
      <c r="D212" s="16"/>
      <c r="E212" s="18"/>
      <c r="F212" s="16"/>
      <c r="G212" s="16"/>
      <c r="H212" s="16"/>
      <c r="I212" s="16"/>
      <c r="J212" s="16"/>
      <c r="K212" s="147"/>
    </row>
    <row r="213" spans="2:11" ht="13.5">
      <c r="B213" s="16"/>
      <c r="C213" s="16"/>
      <c r="D213" s="16"/>
      <c r="E213" s="18"/>
      <c r="F213" s="16"/>
      <c r="G213" s="16"/>
      <c r="H213" s="16"/>
      <c r="I213" s="16"/>
      <c r="J213" s="16"/>
      <c r="K213" s="147"/>
    </row>
    <row r="214" spans="2:11" ht="13.5">
      <c r="B214" s="16"/>
      <c r="C214" s="16"/>
      <c r="D214" s="16"/>
      <c r="E214" s="18"/>
      <c r="F214" s="16"/>
      <c r="G214" s="16"/>
      <c r="H214" s="16"/>
      <c r="I214" s="16"/>
      <c r="J214" s="16"/>
      <c r="K214" s="147"/>
    </row>
    <row r="215" spans="2:11" ht="13.5">
      <c r="B215" s="16"/>
      <c r="C215" s="16"/>
      <c r="D215" s="16"/>
      <c r="E215" s="18"/>
      <c r="F215" s="16"/>
      <c r="G215" s="16"/>
      <c r="H215" s="16"/>
      <c r="I215" s="16"/>
      <c r="J215" s="16"/>
      <c r="K215" s="147"/>
    </row>
    <row r="216" spans="2:11" ht="13.5">
      <c r="B216" s="16"/>
      <c r="C216" s="16"/>
      <c r="D216" s="16"/>
      <c r="E216" s="18"/>
      <c r="F216" s="16"/>
      <c r="G216" s="16"/>
      <c r="H216" s="16"/>
      <c r="I216" s="16"/>
      <c r="J216" s="16"/>
      <c r="K216" s="147"/>
    </row>
    <row r="217" spans="2:11" ht="13.5">
      <c r="B217" s="16"/>
      <c r="C217" s="16"/>
      <c r="D217" s="16"/>
      <c r="E217" s="18"/>
      <c r="F217" s="16"/>
      <c r="G217" s="16"/>
      <c r="H217" s="16"/>
      <c r="I217" s="16"/>
      <c r="J217" s="16"/>
      <c r="K217" s="147"/>
    </row>
    <row r="218" spans="2:11" ht="13.5">
      <c r="B218" s="16"/>
      <c r="C218" s="16"/>
      <c r="D218" s="16"/>
      <c r="E218" s="18"/>
      <c r="F218" s="16"/>
      <c r="G218" s="16"/>
      <c r="H218" s="16"/>
      <c r="I218" s="16"/>
      <c r="J218" s="16"/>
      <c r="K218" s="147"/>
    </row>
    <row r="219" spans="2:11" ht="13.5">
      <c r="B219" s="16"/>
      <c r="C219" s="16"/>
      <c r="D219" s="16"/>
      <c r="E219" s="18"/>
      <c r="F219" s="16"/>
      <c r="G219" s="16"/>
      <c r="H219" s="16"/>
      <c r="I219" s="16"/>
      <c r="J219" s="16"/>
      <c r="K219" s="147"/>
    </row>
    <row r="220" spans="2:11" ht="13.5">
      <c r="B220" s="16"/>
      <c r="C220" s="16"/>
      <c r="D220" s="16"/>
      <c r="E220" s="18"/>
      <c r="F220" s="16"/>
      <c r="G220" s="16"/>
      <c r="H220" s="16"/>
      <c r="I220" s="16"/>
      <c r="J220" s="16"/>
      <c r="K220" s="147"/>
    </row>
    <row r="221" spans="2:11" ht="13.5">
      <c r="B221" s="16"/>
      <c r="C221" s="16"/>
      <c r="D221" s="16"/>
      <c r="E221" s="18"/>
      <c r="F221" s="16"/>
      <c r="G221" s="16"/>
      <c r="H221" s="16"/>
      <c r="I221" s="16"/>
      <c r="J221" s="16"/>
      <c r="K221" s="147"/>
    </row>
    <row r="222" spans="2:11" ht="13.5">
      <c r="B222" s="16"/>
      <c r="C222" s="16"/>
      <c r="D222" s="16"/>
      <c r="E222" s="18"/>
      <c r="F222" s="16"/>
      <c r="G222" s="16"/>
      <c r="H222" s="16"/>
      <c r="I222" s="16"/>
      <c r="J222" s="16"/>
      <c r="K222" s="147"/>
    </row>
    <row r="223" spans="2:11" ht="13.5">
      <c r="B223" s="16"/>
      <c r="C223" s="16"/>
      <c r="D223" s="16"/>
      <c r="E223" s="18"/>
      <c r="F223" s="16"/>
      <c r="G223" s="16"/>
      <c r="H223" s="16"/>
      <c r="I223" s="16"/>
      <c r="J223" s="16"/>
      <c r="K223" s="147"/>
    </row>
    <row r="224" spans="2:11" ht="13.5">
      <c r="B224" s="16"/>
      <c r="C224" s="16"/>
      <c r="D224" s="16"/>
      <c r="E224" s="18"/>
      <c r="F224" s="16"/>
      <c r="G224" s="16"/>
      <c r="H224" s="16"/>
      <c r="I224" s="16"/>
      <c r="J224" s="16"/>
      <c r="K224" s="147"/>
    </row>
  </sheetData>
  <sheetProtection/>
  <mergeCells count="2">
    <mergeCell ref="A3:K3"/>
    <mergeCell ref="A104:K104"/>
  </mergeCells>
  <printOptions horizontalCentered="1"/>
  <pageMargins left="0.7086614173228347" right="0.7086614173228347" top="0.7480314960629921" bottom="0.5511811023622047" header="0.31496062992125984" footer="0.31496062992125984"/>
  <pageSetup firstPageNumber="15" useFirstPageNumber="1" horizontalDpi="1200" verticalDpi="1200" orientation="portrait" paperSize="9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="140" zoomScaleNormal="140" zoomScalePageLayoutView="0" workbookViewId="0" topLeftCell="A1">
      <pane ySplit="2" topLeftCell="A99" activePane="bottomLeft" state="frozen"/>
      <selection pane="topLeft" activeCell="A1" sqref="A1"/>
      <selection pane="bottomLeft" activeCell="A113" sqref="A113"/>
    </sheetView>
  </sheetViews>
  <sheetFormatPr defaultColWidth="9.33203125" defaultRowHeight="12.75"/>
  <cols>
    <col min="1" max="1" width="15.5" style="16" customWidth="1"/>
    <col min="2" max="2" width="9" style="13" customWidth="1"/>
    <col min="3" max="5" width="8.16015625" style="13" customWidth="1"/>
    <col min="6" max="6" width="8.16015625" style="148" customWidth="1"/>
    <col min="7" max="11" width="8.16015625" style="13" customWidth="1"/>
    <col min="12" max="12" width="9" style="149" customWidth="1"/>
    <col min="13" max="16384" width="9.33203125" style="13" customWidth="1"/>
  </cols>
  <sheetData>
    <row r="1" spans="1:12" ht="21" customHeight="1">
      <c r="A1" s="12" t="s">
        <v>306</v>
      </c>
      <c r="B1" s="136"/>
      <c r="C1" s="136"/>
      <c r="D1" s="136"/>
      <c r="E1" s="136"/>
      <c r="F1" s="137"/>
      <c r="G1" s="136"/>
      <c r="H1" s="136"/>
      <c r="I1" s="136"/>
      <c r="J1" s="136"/>
      <c r="K1" s="136"/>
      <c r="L1" s="138"/>
    </row>
    <row r="2" spans="1:12" s="142" customFormat="1" ht="51" customHeight="1">
      <c r="A2" s="139"/>
      <c r="B2" s="140" t="s">
        <v>302</v>
      </c>
      <c r="C2" s="140" t="s">
        <v>283</v>
      </c>
      <c r="D2" s="140" t="s">
        <v>287</v>
      </c>
      <c r="E2" s="140" t="s">
        <v>288</v>
      </c>
      <c r="F2" s="140" t="s">
        <v>289</v>
      </c>
      <c r="G2" s="140" t="s">
        <v>290</v>
      </c>
      <c r="H2" s="140" t="s">
        <v>291</v>
      </c>
      <c r="I2" s="140" t="s">
        <v>292</v>
      </c>
      <c r="J2" s="140" t="s">
        <v>286</v>
      </c>
      <c r="K2" s="140" t="s">
        <v>285</v>
      </c>
      <c r="L2" s="141" t="s">
        <v>284</v>
      </c>
    </row>
    <row r="3" spans="1:12" s="143" customFormat="1" ht="18" customHeight="1">
      <c r="A3" s="199" t="s">
        <v>192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3" customFormat="1" ht="13.5">
      <c r="A4" s="66" t="s">
        <v>163</v>
      </c>
      <c r="B4" s="150">
        <v>3679.99145</v>
      </c>
      <c r="C4" s="150">
        <v>451.048</v>
      </c>
      <c r="D4" s="150">
        <v>1124.5159199999998</v>
      </c>
      <c r="E4" s="151">
        <v>6.04335</v>
      </c>
      <c r="F4" s="151">
        <v>191.83127</v>
      </c>
      <c r="G4" s="151">
        <v>219.11382</v>
      </c>
      <c r="H4" s="151">
        <v>4030.3325099999997</v>
      </c>
      <c r="I4" s="151">
        <v>0</v>
      </c>
      <c r="J4" s="151">
        <v>0</v>
      </c>
      <c r="K4" s="150">
        <v>516.9082999999999</v>
      </c>
      <c r="L4" s="152">
        <f aca="true" t="shared" si="0" ref="L4:L35">SUM(B4:K4)</f>
        <v>10219.784619999999</v>
      </c>
    </row>
    <row r="5" spans="1:12" s="3" customFormat="1" ht="13.5">
      <c r="A5" s="66" t="s">
        <v>36</v>
      </c>
      <c r="B5" s="150">
        <v>13746.0496</v>
      </c>
      <c r="C5" s="150">
        <v>119.69863000000001</v>
      </c>
      <c r="D5" s="150">
        <v>3295.68139</v>
      </c>
      <c r="E5" s="151">
        <v>898.0405999999999</v>
      </c>
      <c r="F5" s="151">
        <v>657.2704699999999</v>
      </c>
      <c r="G5" s="151">
        <v>291.22295</v>
      </c>
      <c r="H5" s="151">
        <v>2721.46771</v>
      </c>
      <c r="I5" s="151">
        <v>0</v>
      </c>
      <c r="J5" s="151">
        <v>0</v>
      </c>
      <c r="K5" s="150">
        <v>481.35035</v>
      </c>
      <c r="L5" s="152">
        <f t="shared" si="0"/>
        <v>22210.781700000003</v>
      </c>
    </row>
    <row r="6" spans="1:12" s="3" customFormat="1" ht="13.5">
      <c r="A6" s="66" t="s">
        <v>10</v>
      </c>
      <c r="B6" s="150">
        <v>3471.44419</v>
      </c>
      <c r="C6" s="150">
        <v>441.631</v>
      </c>
      <c r="D6" s="150">
        <v>1333.731</v>
      </c>
      <c r="E6" s="151">
        <v>0.16</v>
      </c>
      <c r="F6" s="151">
        <v>698.35845</v>
      </c>
      <c r="G6" s="151">
        <v>34.3724</v>
      </c>
      <c r="H6" s="151">
        <v>2192.10458</v>
      </c>
      <c r="I6" s="151">
        <v>0</v>
      </c>
      <c r="J6" s="151">
        <v>0</v>
      </c>
      <c r="K6" s="150">
        <v>140.079</v>
      </c>
      <c r="L6" s="152">
        <f t="shared" si="0"/>
        <v>8311.88062</v>
      </c>
    </row>
    <row r="7" spans="1:12" s="3" customFormat="1" ht="13.5">
      <c r="A7" s="66" t="s">
        <v>37</v>
      </c>
      <c r="B7" s="150">
        <v>3794.75421</v>
      </c>
      <c r="C7" s="150">
        <v>149.351</v>
      </c>
      <c r="D7" s="150">
        <v>938.68121</v>
      </c>
      <c r="E7" s="151">
        <v>3.09444</v>
      </c>
      <c r="F7" s="151">
        <v>113.31272</v>
      </c>
      <c r="G7" s="151">
        <v>134.02151</v>
      </c>
      <c r="H7" s="151">
        <v>900.62307</v>
      </c>
      <c r="I7" s="151">
        <v>0</v>
      </c>
      <c r="J7" s="151">
        <v>0</v>
      </c>
      <c r="K7" s="150">
        <v>293.04645</v>
      </c>
      <c r="L7" s="152">
        <f t="shared" si="0"/>
        <v>6326.884609999999</v>
      </c>
    </row>
    <row r="8" spans="1:12" s="3" customFormat="1" ht="13.5">
      <c r="A8" s="66" t="s">
        <v>186</v>
      </c>
      <c r="B8" s="150">
        <v>12251.033730000001</v>
      </c>
      <c r="C8" s="150">
        <v>170.56375</v>
      </c>
      <c r="D8" s="150">
        <v>2548.00277</v>
      </c>
      <c r="E8" s="151">
        <v>260.15470999999997</v>
      </c>
      <c r="F8" s="151">
        <v>305.84821999999997</v>
      </c>
      <c r="G8" s="151">
        <v>1.45876</v>
      </c>
      <c r="H8" s="151">
        <v>4257.34737</v>
      </c>
      <c r="I8" s="151">
        <v>0</v>
      </c>
      <c r="J8" s="151">
        <v>0</v>
      </c>
      <c r="K8" s="150">
        <v>725.6901</v>
      </c>
      <c r="L8" s="152">
        <f t="shared" si="0"/>
        <v>20520.09941</v>
      </c>
    </row>
    <row r="9" spans="1:12" s="3" customFormat="1" ht="13.5">
      <c r="A9" s="66" t="s">
        <v>226</v>
      </c>
      <c r="B9" s="150">
        <v>2095.32046</v>
      </c>
      <c r="C9" s="150">
        <v>71.755</v>
      </c>
      <c r="D9" s="150">
        <v>512.26945</v>
      </c>
      <c r="E9" s="151">
        <v>0</v>
      </c>
      <c r="F9" s="151">
        <v>34.81768</v>
      </c>
      <c r="G9" s="151">
        <v>55.84059</v>
      </c>
      <c r="H9" s="151">
        <v>1343.8558500000001</v>
      </c>
      <c r="I9" s="151">
        <v>0</v>
      </c>
      <c r="J9" s="151">
        <v>0</v>
      </c>
      <c r="K9" s="150">
        <v>165.74909</v>
      </c>
      <c r="L9" s="152">
        <f t="shared" si="0"/>
        <v>4279.60812</v>
      </c>
    </row>
    <row r="10" spans="1:12" s="3" customFormat="1" ht="13.5">
      <c r="A10" s="66" t="s">
        <v>187</v>
      </c>
      <c r="B10" s="150">
        <v>699.05045</v>
      </c>
      <c r="C10" s="150">
        <v>48.225</v>
      </c>
      <c r="D10" s="150">
        <v>439.17715000000004</v>
      </c>
      <c r="E10" s="151">
        <v>4.53248</v>
      </c>
      <c r="F10" s="151">
        <v>16.65298</v>
      </c>
      <c r="G10" s="151">
        <v>1.8195999999999999</v>
      </c>
      <c r="H10" s="151">
        <v>253.80195999999998</v>
      </c>
      <c r="I10" s="151">
        <v>0</v>
      </c>
      <c r="J10" s="151">
        <v>0</v>
      </c>
      <c r="K10" s="150">
        <v>78.43795</v>
      </c>
      <c r="L10" s="152">
        <f t="shared" si="0"/>
        <v>1541.6975700000003</v>
      </c>
    </row>
    <row r="11" spans="1:12" s="3" customFormat="1" ht="13.5">
      <c r="A11" s="65" t="s">
        <v>149</v>
      </c>
      <c r="B11" s="150">
        <v>3227.0137</v>
      </c>
      <c r="C11" s="150">
        <v>112.2393</v>
      </c>
      <c r="D11" s="150">
        <v>774.00815</v>
      </c>
      <c r="E11" s="151">
        <v>0</v>
      </c>
      <c r="F11" s="151">
        <v>118.43168</v>
      </c>
      <c r="G11" s="151">
        <v>92.14017999999999</v>
      </c>
      <c r="H11" s="151">
        <v>2561.54671</v>
      </c>
      <c r="I11" s="151">
        <v>0</v>
      </c>
      <c r="J11" s="151">
        <v>0</v>
      </c>
      <c r="K11" s="150">
        <v>287.66490999999996</v>
      </c>
      <c r="L11" s="152">
        <f t="shared" si="0"/>
        <v>7173.04463</v>
      </c>
    </row>
    <row r="12" spans="1:12" s="3" customFormat="1" ht="13.5">
      <c r="A12" s="66" t="s">
        <v>164</v>
      </c>
      <c r="B12" s="150">
        <v>16165.37149</v>
      </c>
      <c r="C12" s="150">
        <v>126.58799</v>
      </c>
      <c r="D12" s="150">
        <v>4785.42378</v>
      </c>
      <c r="E12" s="151">
        <v>1.689</v>
      </c>
      <c r="F12" s="151">
        <v>805.9375600000001</v>
      </c>
      <c r="G12" s="151">
        <v>51.273360000000004</v>
      </c>
      <c r="H12" s="151">
        <v>3108.74568</v>
      </c>
      <c r="I12" s="151">
        <v>0</v>
      </c>
      <c r="J12" s="151">
        <v>35.802</v>
      </c>
      <c r="K12" s="150">
        <v>465.20835</v>
      </c>
      <c r="L12" s="152">
        <f t="shared" si="0"/>
        <v>25546.039209999995</v>
      </c>
    </row>
    <row r="13" spans="1:12" s="3" customFormat="1" ht="13.5">
      <c r="A13" s="66" t="s">
        <v>38</v>
      </c>
      <c r="B13" s="150">
        <v>5668.084360000001</v>
      </c>
      <c r="C13" s="150">
        <v>67.554</v>
      </c>
      <c r="D13" s="150">
        <v>906.17509</v>
      </c>
      <c r="E13" s="151">
        <v>163.91895000000002</v>
      </c>
      <c r="F13" s="151">
        <v>105.54705</v>
      </c>
      <c r="G13" s="151">
        <v>144.26913000000002</v>
      </c>
      <c r="H13" s="151">
        <v>633.56089</v>
      </c>
      <c r="I13" s="151">
        <v>0</v>
      </c>
      <c r="J13" s="151">
        <v>0</v>
      </c>
      <c r="K13" s="150">
        <v>227.60154999999997</v>
      </c>
      <c r="L13" s="152">
        <f t="shared" si="0"/>
        <v>7916.711020000001</v>
      </c>
    </row>
    <row r="14" spans="1:12" s="3" customFormat="1" ht="13.5">
      <c r="A14" s="66" t="s">
        <v>151</v>
      </c>
      <c r="B14" s="150">
        <v>890.01149</v>
      </c>
      <c r="C14" s="150">
        <v>50.566</v>
      </c>
      <c r="D14" s="150">
        <v>102.82675</v>
      </c>
      <c r="E14" s="150">
        <v>33.08615</v>
      </c>
      <c r="F14" s="150">
        <v>132.30816</v>
      </c>
      <c r="G14" s="150">
        <v>12.11717</v>
      </c>
      <c r="H14" s="150">
        <v>384.31165</v>
      </c>
      <c r="I14" s="151">
        <v>0</v>
      </c>
      <c r="J14" s="151">
        <v>0</v>
      </c>
      <c r="K14" s="150">
        <v>19.772</v>
      </c>
      <c r="L14" s="152">
        <f t="shared" si="0"/>
        <v>1624.99937</v>
      </c>
    </row>
    <row r="15" spans="1:12" s="3" customFormat="1" ht="13.5">
      <c r="A15" s="66" t="s">
        <v>165</v>
      </c>
      <c r="B15" s="150">
        <v>120864.67525</v>
      </c>
      <c r="C15" s="150">
        <v>2193.54229</v>
      </c>
      <c r="D15" s="150">
        <v>37903.1302</v>
      </c>
      <c r="E15" s="151">
        <v>1483.3444399999998</v>
      </c>
      <c r="F15" s="151">
        <v>9549.615179999999</v>
      </c>
      <c r="G15" s="151">
        <v>902.97303</v>
      </c>
      <c r="H15" s="151">
        <v>49280.35392</v>
      </c>
      <c r="I15" s="151">
        <v>0</v>
      </c>
      <c r="J15" s="151">
        <v>0</v>
      </c>
      <c r="K15" s="150">
        <v>10987.008539999999</v>
      </c>
      <c r="L15" s="152">
        <f t="shared" si="0"/>
        <v>233164.64284999997</v>
      </c>
    </row>
    <row r="16" spans="1:12" s="3" customFormat="1" ht="13.5">
      <c r="A16" s="66" t="s">
        <v>30</v>
      </c>
      <c r="B16" s="150">
        <v>12122.159740000001</v>
      </c>
      <c r="C16" s="150">
        <v>265.51095000000004</v>
      </c>
      <c r="D16" s="150">
        <v>3054.0507799999996</v>
      </c>
      <c r="E16" s="151">
        <v>102.865</v>
      </c>
      <c r="F16" s="151">
        <v>1101.36826</v>
      </c>
      <c r="G16" s="151">
        <v>0</v>
      </c>
      <c r="H16" s="151">
        <v>10705.72603</v>
      </c>
      <c r="I16" s="151">
        <v>0</v>
      </c>
      <c r="J16" s="151">
        <v>0</v>
      </c>
      <c r="K16" s="150">
        <v>1040.03351</v>
      </c>
      <c r="L16" s="152">
        <f t="shared" si="0"/>
        <v>28391.714270000004</v>
      </c>
    </row>
    <row r="17" spans="1:12" s="3" customFormat="1" ht="13.5">
      <c r="A17" s="66" t="s">
        <v>265</v>
      </c>
      <c r="B17" s="150">
        <v>6943.8498899999995</v>
      </c>
      <c r="C17" s="150">
        <v>118.483</v>
      </c>
      <c r="D17" s="150">
        <v>1868.66025</v>
      </c>
      <c r="E17" s="151">
        <v>0.9113</v>
      </c>
      <c r="F17" s="151">
        <v>261.50813</v>
      </c>
      <c r="G17" s="151">
        <v>491.28015999999997</v>
      </c>
      <c r="H17" s="151">
        <v>1250.19978</v>
      </c>
      <c r="I17" s="151">
        <v>0</v>
      </c>
      <c r="J17" s="151">
        <v>0</v>
      </c>
      <c r="K17" s="150">
        <v>706.8</v>
      </c>
      <c r="L17" s="152">
        <f t="shared" si="0"/>
        <v>11641.692509999997</v>
      </c>
    </row>
    <row r="18" spans="1:12" s="3" customFormat="1" ht="13.5">
      <c r="A18" s="66" t="s">
        <v>227</v>
      </c>
      <c r="B18" s="150">
        <v>3785.8802299999998</v>
      </c>
      <c r="C18" s="150">
        <v>14.86</v>
      </c>
      <c r="D18" s="150">
        <v>1253.02066</v>
      </c>
      <c r="E18" s="151">
        <v>14.162700000000001</v>
      </c>
      <c r="F18" s="151">
        <v>263.63696000000004</v>
      </c>
      <c r="G18" s="151">
        <v>101.731</v>
      </c>
      <c r="H18" s="151">
        <v>86.46094000000001</v>
      </c>
      <c r="I18" s="151">
        <v>0</v>
      </c>
      <c r="J18" s="151">
        <v>0</v>
      </c>
      <c r="K18" s="150">
        <v>403.74846</v>
      </c>
      <c r="L18" s="152">
        <f t="shared" si="0"/>
        <v>5923.500949999999</v>
      </c>
    </row>
    <row r="19" spans="1:12" s="3" customFormat="1" ht="13.5">
      <c r="A19" s="66" t="s">
        <v>148</v>
      </c>
      <c r="B19" s="150">
        <v>3653.17985</v>
      </c>
      <c r="C19" s="150">
        <v>476.47</v>
      </c>
      <c r="D19" s="150">
        <v>1586.1779199999999</v>
      </c>
      <c r="E19" s="151">
        <v>0</v>
      </c>
      <c r="F19" s="151">
        <v>113.30266</v>
      </c>
      <c r="G19" s="151">
        <v>0</v>
      </c>
      <c r="H19" s="151">
        <v>3281.01964</v>
      </c>
      <c r="I19" s="151">
        <v>0</v>
      </c>
      <c r="J19" s="151">
        <v>0</v>
      </c>
      <c r="K19" s="150">
        <v>566.80008</v>
      </c>
      <c r="L19" s="152">
        <f t="shared" si="0"/>
        <v>9676.95015</v>
      </c>
    </row>
    <row r="20" spans="1:12" s="3" customFormat="1" ht="13.5">
      <c r="A20" s="66" t="s">
        <v>14</v>
      </c>
      <c r="B20" s="150">
        <v>1929.98128</v>
      </c>
      <c r="C20" s="150">
        <v>83.379</v>
      </c>
      <c r="D20" s="150">
        <v>441.29218</v>
      </c>
      <c r="E20" s="151">
        <v>11.6995</v>
      </c>
      <c r="F20" s="151">
        <v>150.4841</v>
      </c>
      <c r="G20" s="151">
        <v>173.37707</v>
      </c>
      <c r="H20" s="151">
        <v>1671.30485</v>
      </c>
      <c r="I20" s="151">
        <v>0</v>
      </c>
      <c r="J20" s="151">
        <v>0</v>
      </c>
      <c r="K20" s="150">
        <v>6.1355</v>
      </c>
      <c r="L20" s="152">
        <f t="shared" si="0"/>
        <v>4467.653480000001</v>
      </c>
    </row>
    <row r="21" spans="1:12" s="3" customFormat="1" ht="13.5">
      <c r="A21" s="66" t="s">
        <v>228</v>
      </c>
      <c r="B21" s="150">
        <v>189.27252</v>
      </c>
      <c r="C21" s="150">
        <v>21.072</v>
      </c>
      <c r="D21" s="150">
        <v>119.84809</v>
      </c>
      <c r="E21" s="151">
        <v>0</v>
      </c>
      <c r="F21" s="151">
        <v>3.4535500000000003</v>
      </c>
      <c r="G21" s="151">
        <v>2.1114499999999996</v>
      </c>
      <c r="H21" s="151">
        <v>414.5616</v>
      </c>
      <c r="I21" s="151">
        <v>0</v>
      </c>
      <c r="J21" s="151">
        <v>0</v>
      </c>
      <c r="K21" s="150">
        <v>0</v>
      </c>
      <c r="L21" s="152">
        <f t="shared" si="0"/>
        <v>750.31921</v>
      </c>
    </row>
    <row r="22" spans="1:12" s="3" customFormat="1" ht="13.5">
      <c r="A22" s="66" t="s">
        <v>229</v>
      </c>
      <c r="B22" s="150">
        <v>5125.935570000001</v>
      </c>
      <c r="C22" s="150">
        <v>242.6814</v>
      </c>
      <c r="D22" s="150">
        <v>1166.5217</v>
      </c>
      <c r="E22" s="151">
        <v>10.911100000000001</v>
      </c>
      <c r="F22" s="151">
        <v>117.00757</v>
      </c>
      <c r="G22" s="151">
        <v>66.36845</v>
      </c>
      <c r="H22" s="151">
        <v>1910.96352</v>
      </c>
      <c r="I22" s="151">
        <v>0</v>
      </c>
      <c r="J22" s="151">
        <v>0</v>
      </c>
      <c r="K22" s="150">
        <v>794.71843</v>
      </c>
      <c r="L22" s="152">
        <f t="shared" si="0"/>
        <v>9435.107740000001</v>
      </c>
    </row>
    <row r="23" spans="1:12" s="3" customFormat="1" ht="13.5">
      <c r="A23" s="66" t="s">
        <v>230</v>
      </c>
      <c r="B23" s="150">
        <v>7815.00798</v>
      </c>
      <c r="C23" s="150">
        <v>239.98704999999998</v>
      </c>
      <c r="D23" s="150">
        <v>2917.80494</v>
      </c>
      <c r="E23" s="151">
        <v>34.7666</v>
      </c>
      <c r="F23" s="151">
        <v>839.1178000000001</v>
      </c>
      <c r="G23" s="151">
        <v>173.27874</v>
      </c>
      <c r="H23" s="151">
        <v>599.0075899999999</v>
      </c>
      <c r="I23" s="151">
        <v>0</v>
      </c>
      <c r="J23" s="151">
        <v>0</v>
      </c>
      <c r="K23" s="150">
        <v>558.0588</v>
      </c>
      <c r="L23" s="152">
        <f t="shared" si="0"/>
        <v>13177.0295</v>
      </c>
    </row>
    <row r="24" spans="1:12" s="3" customFormat="1" ht="13.5">
      <c r="A24" s="66" t="s">
        <v>154</v>
      </c>
      <c r="B24" s="150">
        <v>2772.9635200000002</v>
      </c>
      <c r="C24" s="150">
        <v>27.962</v>
      </c>
      <c r="D24" s="151">
        <v>390.05325</v>
      </c>
      <c r="E24" s="151">
        <v>4.11945</v>
      </c>
      <c r="F24" s="151">
        <v>145.10881</v>
      </c>
      <c r="G24" s="151">
        <v>44.8558</v>
      </c>
      <c r="H24" s="151">
        <v>77.69181</v>
      </c>
      <c r="I24" s="151">
        <v>0</v>
      </c>
      <c r="J24" s="151">
        <v>0</v>
      </c>
      <c r="K24" s="150">
        <v>169.4</v>
      </c>
      <c r="L24" s="152">
        <f t="shared" si="0"/>
        <v>3632.15464</v>
      </c>
    </row>
    <row r="25" spans="1:12" s="3" customFormat="1" ht="13.5">
      <c r="A25" s="66" t="s">
        <v>267</v>
      </c>
      <c r="B25" s="150">
        <v>2433.97669</v>
      </c>
      <c r="C25" s="150">
        <v>67.965</v>
      </c>
      <c r="D25" s="150">
        <v>621.2262900000001</v>
      </c>
      <c r="E25" s="151">
        <v>5.93</v>
      </c>
      <c r="F25" s="151">
        <v>73.37361999999999</v>
      </c>
      <c r="G25" s="151">
        <v>115.98705</v>
      </c>
      <c r="H25" s="151">
        <v>509.02592</v>
      </c>
      <c r="I25" s="151">
        <v>0</v>
      </c>
      <c r="J25" s="151">
        <v>0</v>
      </c>
      <c r="K25" s="150">
        <v>169.90941</v>
      </c>
      <c r="L25" s="152">
        <f t="shared" si="0"/>
        <v>3997.3939800000003</v>
      </c>
    </row>
    <row r="26" spans="1:12" s="3" customFormat="1" ht="13.5">
      <c r="A26" s="66" t="s">
        <v>159</v>
      </c>
      <c r="B26" s="150">
        <v>9806.25362</v>
      </c>
      <c r="C26" s="150">
        <v>34.8127</v>
      </c>
      <c r="D26" s="150">
        <v>835.50017</v>
      </c>
      <c r="E26" s="151">
        <v>25.13075</v>
      </c>
      <c r="F26" s="151">
        <v>513.19996</v>
      </c>
      <c r="G26" s="151">
        <v>278.59199</v>
      </c>
      <c r="H26" s="151">
        <v>566.4204599999999</v>
      </c>
      <c r="I26" s="151">
        <v>0</v>
      </c>
      <c r="J26" s="151">
        <v>0</v>
      </c>
      <c r="K26" s="150">
        <v>252.76729999999998</v>
      </c>
      <c r="L26" s="152">
        <f t="shared" si="0"/>
        <v>12312.67695</v>
      </c>
    </row>
    <row r="27" spans="1:12" s="3" customFormat="1" ht="13.5">
      <c r="A27" s="66" t="s">
        <v>177</v>
      </c>
      <c r="B27" s="150">
        <v>6103.1884</v>
      </c>
      <c r="C27" s="150">
        <v>166.35165</v>
      </c>
      <c r="D27" s="150">
        <v>1764.9061000000002</v>
      </c>
      <c r="E27" s="151">
        <v>20.9693</v>
      </c>
      <c r="F27" s="151">
        <v>42.740550000000006</v>
      </c>
      <c r="G27" s="151">
        <v>203.75803</v>
      </c>
      <c r="H27" s="151">
        <v>3146.17356</v>
      </c>
      <c r="I27" s="151">
        <v>0</v>
      </c>
      <c r="J27" s="151">
        <v>0</v>
      </c>
      <c r="K27" s="150">
        <v>994.5474</v>
      </c>
      <c r="L27" s="152">
        <f t="shared" si="0"/>
        <v>12442.634989999999</v>
      </c>
    </row>
    <row r="28" spans="1:12" s="3" customFormat="1" ht="13.5">
      <c r="A28" s="66" t="s">
        <v>34</v>
      </c>
      <c r="B28" s="150">
        <v>132.02595000000002</v>
      </c>
      <c r="C28" s="150">
        <v>25.304</v>
      </c>
      <c r="D28" s="150">
        <v>39.25765</v>
      </c>
      <c r="E28" s="151">
        <v>0</v>
      </c>
      <c r="F28" s="151">
        <v>135.85745</v>
      </c>
      <c r="G28" s="151">
        <v>0.8396</v>
      </c>
      <c r="H28" s="151">
        <v>379.72504</v>
      </c>
      <c r="I28" s="151">
        <v>0</v>
      </c>
      <c r="J28" s="151">
        <v>0</v>
      </c>
      <c r="K28" s="150">
        <v>0</v>
      </c>
      <c r="L28" s="152">
        <f t="shared" si="0"/>
        <v>713.0096900000001</v>
      </c>
    </row>
    <row r="29" spans="1:12" s="3" customFormat="1" ht="13.5">
      <c r="A29" s="66" t="s">
        <v>16</v>
      </c>
      <c r="B29" s="150">
        <v>8313.24446</v>
      </c>
      <c r="C29" s="150">
        <v>37.228</v>
      </c>
      <c r="D29" s="150">
        <v>833.5912099999999</v>
      </c>
      <c r="E29" s="151">
        <v>0</v>
      </c>
      <c r="F29" s="151">
        <v>168.98584</v>
      </c>
      <c r="G29" s="151">
        <v>126.90795</v>
      </c>
      <c r="H29" s="151">
        <v>477.65486</v>
      </c>
      <c r="I29" s="151">
        <v>0</v>
      </c>
      <c r="J29" s="151">
        <v>0</v>
      </c>
      <c r="K29" s="150">
        <v>72.4</v>
      </c>
      <c r="L29" s="152">
        <f t="shared" si="0"/>
        <v>10030.01232</v>
      </c>
    </row>
    <row r="30" spans="1:12" s="3" customFormat="1" ht="13.5">
      <c r="A30" s="66" t="s">
        <v>179</v>
      </c>
      <c r="B30" s="150">
        <v>17166.98443</v>
      </c>
      <c r="C30" s="150">
        <v>256.5495</v>
      </c>
      <c r="D30" s="150">
        <v>5028.024820000001</v>
      </c>
      <c r="E30" s="151">
        <v>145.20745000000002</v>
      </c>
      <c r="F30" s="151">
        <v>907.8410200000001</v>
      </c>
      <c r="G30" s="151">
        <v>1001.93993</v>
      </c>
      <c r="H30" s="151">
        <v>8151.7241699999995</v>
      </c>
      <c r="I30" s="151">
        <v>0</v>
      </c>
      <c r="J30" s="151">
        <v>58.4596</v>
      </c>
      <c r="K30" s="150">
        <v>1820.12325</v>
      </c>
      <c r="L30" s="152">
        <f t="shared" si="0"/>
        <v>34536.854170000006</v>
      </c>
    </row>
    <row r="31" spans="1:12" s="3" customFormat="1" ht="13.5">
      <c r="A31" s="66" t="s">
        <v>178</v>
      </c>
      <c r="B31" s="150">
        <v>10917.733279999999</v>
      </c>
      <c r="C31" s="150">
        <v>168.665</v>
      </c>
      <c r="D31" s="150">
        <v>3279.7411</v>
      </c>
      <c r="E31" s="151">
        <v>67.21356</v>
      </c>
      <c r="F31" s="151">
        <v>360.18844</v>
      </c>
      <c r="G31" s="151">
        <v>445.40509000000003</v>
      </c>
      <c r="H31" s="151">
        <v>2773.96198</v>
      </c>
      <c r="I31" s="151">
        <v>0</v>
      </c>
      <c r="J31" s="151">
        <v>0</v>
      </c>
      <c r="K31" s="150">
        <v>712.28318</v>
      </c>
      <c r="L31" s="152">
        <f t="shared" si="0"/>
        <v>18725.19163</v>
      </c>
    </row>
    <row r="32" spans="1:12" s="3" customFormat="1" ht="13.5">
      <c r="A32" s="66" t="s">
        <v>166</v>
      </c>
      <c r="B32" s="150">
        <v>9003.71105</v>
      </c>
      <c r="C32" s="150">
        <v>133.962</v>
      </c>
      <c r="D32" s="150">
        <v>1107.6606299999999</v>
      </c>
      <c r="E32" s="151">
        <v>29.947400000000002</v>
      </c>
      <c r="F32" s="151">
        <v>329.05863</v>
      </c>
      <c r="G32" s="151">
        <v>266.14515</v>
      </c>
      <c r="H32" s="151">
        <v>634.51482</v>
      </c>
      <c r="I32" s="151">
        <v>0</v>
      </c>
      <c r="J32" s="151">
        <v>0</v>
      </c>
      <c r="K32" s="150">
        <v>220.28885</v>
      </c>
      <c r="L32" s="152">
        <f t="shared" si="0"/>
        <v>11725.28853</v>
      </c>
    </row>
    <row r="33" spans="1:12" s="3" customFormat="1" ht="13.5">
      <c r="A33" s="66" t="s">
        <v>231</v>
      </c>
      <c r="B33" s="150">
        <v>2375.96741</v>
      </c>
      <c r="C33" s="150">
        <v>83.643</v>
      </c>
      <c r="D33" s="150">
        <v>1238.52316</v>
      </c>
      <c r="E33" s="151">
        <v>1.1</v>
      </c>
      <c r="F33" s="151">
        <v>213.76841000000002</v>
      </c>
      <c r="G33" s="151">
        <v>236.83682000000002</v>
      </c>
      <c r="H33" s="151">
        <v>2437.82047</v>
      </c>
      <c r="I33" s="151">
        <v>0</v>
      </c>
      <c r="J33" s="151">
        <v>0</v>
      </c>
      <c r="K33" s="150">
        <v>882.783</v>
      </c>
      <c r="L33" s="152">
        <f t="shared" si="0"/>
        <v>7470.4422700000005</v>
      </c>
    </row>
    <row r="34" spans="1:12" s="3" customFormat="1" ht="13.5">
      <c r="A34" s="66" t="s">
        <v>232</v>
      </c>
      <c r="B34" s="150">
        <v>134.352</v>
      </c>
      <c r="C34" s="150">
        <v>12.008</v>
      </c>
      <c r="D34" s="151">
        <v>77.8919</v>
      </c>
      <c r="E34" s="151">
        <v>4.44119</v>
      </c>
      <c r="F34" s="151">
        <v>1.6706400000000001</v>
      </c>
      <c r="G34" s="151">
        <v>1.31075</v>
      </c>
      <c r="H34" s="151">
        <v>238.1556</v>
      </c>
      <c r="I34" s="151">
        <v>0</v>
      </c>
      <c r="J34" s="151">
        <v>0</v>
      </c>
      <c r="K34" s="150">
        <v>0</v>
      </c>
      <c r="L34" s="152">
        <f t="shared" si="0"/>
        <v>469.83008000000007</v>
      </c>
    </row>
    <row r="35" spans="1:12" s="3" customFormat="1" ht="13.5">
      <c r="A35" s="66" t="s">
        <v>233</v>
      </c>
      <c r="B35" s="150">
        <v>2597.27879</v>
      </c>
      <c r="C35" s="150">
        <v>157.148</v>
      </c>
      <c r="D35" s="150">
        <v>742.65866</v>
      </c>
      <c r="E35" s="151">
        <v>0</v>
      </c>
      <c r="F35" s="151">
        <v>317.2041</v>
      </c>
      <c r="G35" s="151">
        <v>112.96535</v>
      </c>
      <c r="H35" s="151">
        <v>2229.42571</v>
      </c>
      <c r="I35" s="151">
        <v>0</v>
      </c>
      <c r="J35" s="151">
        <v>0</v>
      </c>
      <c r="K35" s="150">
        <v>446.35515000000004</v>
      </c>
      <c r="L35" s="152">
        <f t="shared" si="0"/>
        <v>6603.03576</v>
      </c>
    </row>
    <row r="36" spans="1:12" s="3" customFormat="1" ht="13.5">
      <c r="A36" s="66" t="s">
        <v>7</v>
      </c>
      <c r="B36" s="150">
        <v>38374.46958</v>
      </c>
      <c r="C36" s="150">
        <v>486.8882</v>
      </c>
      <c r="D36" s="150">
        <v>15125.02686</v>
      </c>
      <c r="E36" s="151">
        <v>314.22581</v>
      </c>
      <c r="F36" s="151">
        <v>4981.44317</v>
      </c>
      <c r="G36" s="151">
        <v>137.93629</v>
      </c>
      <c r="H36" s="151">
        <v>11843.25581</v>
      </c>
      <c r="I36" s="151">
        <v>0</v>
      </c>
      <c r="J36" s="151">
        <v>0</v>
      </c>
      <c r="K36" s="150">
        <v>1569.78375</v>
      </c>
      <c r="L36" s="152">
        <f aca="true" t="shared" si="1" ref="L36:L67">SUM(B36:K36)</f>
        <v>72833.02947</v>
      </c>
    </row>
    <row r="37" spans="1:12" s="3" customFormat="1" ht="13.5">
      <c r="A37" s="68" t="s">
        <v>167</v>
      </c>
      <c r="B37" s="150">
        <v>8409.82824</v>
      </c>
      <c r="C37" s="150">
        <v>0.57305</v>
      </c>
      <c r="D37" s="151">
        <v>1496.42893</v>
      </c>
      <c r="E37" s="151">
        <v>23.41411</v>
      </c>
      <c r="F37" s="151">
        <v>232.94051000000002</v>
      </c>
      <c r="G37" s="151">
        <v>114.68205</v>
      </c>
      <c r="H37" s="151">
        <v>740.7739799999999</v>
      </c>
      <c r="I37" s="151">
        <v>0</v>
      </c>
      <c r="J37" s="151">
        <v>0</v>
      </c>
      <c r="K37" s="150">
        <v>217.62842</v>
      </c>
      <c r="L37" s="152">
        <f t="shared" si="1"/>
        <v>11236.26929</v>
      </c>
    </row>
    <row r="38" spans="1:12" s="3" customFormat="1" ht="13.5">
      <c r="A38" s="66" t="s">
        <v>39</v>
      </c>
      <c r="B38" s="150">
        <v>37011.90233</v>
      </c>
      <c r="C38" s="150">
        <v>161.418</v>
      </c>
      <c r="D38" s="151">
        <v>5180.87131</v>
      </c>
      <c r="E38" s="151">
        <v>114.71213</v>
      </c>
      <c r="F38" s="151">
        <v>191.3639</v>
      </c>
      <c r="G38" s="151">
        <v>396.45102</v>
      </c>
      <c r="H38" s="151">
        <v>1045.43626</v>
      </c>
      <c r="I38" s="151">
        <v>0</v>
      </c>
      <c r="J38" s="151">
        <v>0</v>
      </c>
      <c r="K38" s="150">
        <v>722.59</v>
      </c>
      <c r="L38" s="152">
        <f t="shared" si="1"/>
        <v>44824.74494999999</v>
      </c>
    </row>
    <row r="39" spans="1:12" s="3" customFormat="1" ht="13.5">
      <c r="A39" s="66" t="s">
        <v>40</v>
      </c>
      <c r="B39" s="150">
        <v>8351.5625</v>
      </c>
      <c r="C39" s="150">
        <v>59.99</v>
      </c>
      <c r="D39" s="150">
        <v>1212.29005</v>
      </c>
      <c r="E39" s="151">
        <v>3.98765</v>
      </c>
      <c r="F39" s="151">
        <v>296.48363</v>
      </c>
      <c r="G39" s="151">
        <v>138.52475</v>
      </c>
      <c r="H39" s="151">
        <v>647.38321</v>
      </c>
      <c r="I39" s="151">
        <v>0</v>
      </c>
      <c r="J39" s="151">
        <v>0</v>
      </c>
      <c r="K39" s="150">
        <v>275.8548</v>
      </c>
      <c r="L39" s="152">
        <f t="shared" si="1"/>
        <v>10986.076589999999</v>
      </c>
    </row>
    <row r="40" spans="1:12" s="3" customFormat="1" ht="13.5">
      <c r="A40" s="66" t="s">
        <v>234</v>
      </c>
      <c r="B40" s="150">
        <v>6173.45631</v>
      </c>
      <c r="C40" s="150">
        <v>141.9895</v>
      </c>
      <c r="D40" s="150">
        <v>1803.22247</v>
      </c>
      <c r="E40" s="151">
        <v>3.4535</v>
      </c>
      <c r="F40" s="151">
        <v>77.85544999999999</v>
      </c>
      <c r="G40" s="151">
        <v>216.39505</v>
      </c>
      <c r="H40" s="151">
        <v>3489.16583</v>
      </c>
      <c r="I40" s="151">
        <v>0</v>
      </c>
      <c r="J40" s="151">
        <v>0</v>
      </c>
      <c r="K40" s="150">
        <v>1062.67405</v>
      </c>
      <c r="L40" s="152">
        <f t="shared" si="1"/>
        <v>12968.212159999997</v>
      </c>
    </row>
    <row r="41" spans="1:12" s="3" customFormat="1" ht="13.5">
      <c r="A41" s="66" t="s">
        <v>147</v>
      </c>
      <c r="B41" s="150">
        <v>5421.4337000000005</v>
      </c>
      <c r="C41" s="150">
        <v>45.384</v>
      </c>
      <c r="D41" s="151">
        <v>705.94087</v>
      </c>
      <c r="E41" s="151">
        <v>7.97765</v>
      </c>
      <c r="F41" s="151">
        <v>66.26883000000001</v>
      </c>
      <c r="G41" s="151">
        <v>314.80921</v>
      </c>
      <c r="H41" s="151">
        <v>188.9335</v>
      </c>
      <c r="I41" s="151">
        <v>0</v>
      </c>
      <c r="J41" s="151">
        <v>0</v>
      </c>
      <c r="K41" s="150">
        <v>103.8</v>
      </c>
      <c r="L41" s="152">
        <f t="shared" si="1"/>
        <v>6854.547760000001</v>
      </c>
    </row>
    <row r="42" spans="1:12" s="3" customFormat="1" ht="13.5">
      <c r="A42" s="66" t="s">
        <v>162</v>
      </c>
      <c r="B42" s="150">
        <v>1159.21972</v>
      </c>
      <c r="C42" s="150">
        <v>32.157</v>
      </c>
      <c r="D42" s="150">
        <v>402.1198</v>
      </c>
      <c r="E42" s="151">
        <v>0.74402</v>
      </c>
      <c r="F42" s="151">
        <v>7.982399999999999</v>
      </c>
      <c r="G42" s="151">
        <v>4.1084</v>
      </c>
      <c r="H42" s="151">
        <v>629.21154</v>
      </c>
      <c r="I42" s="151">
        <v>0</v>
      </c>
      <c r="J42" s="151">
        <v>0</v>
      </c>
      <c r="K42" s="150">
        <v>46.089</v>
      </c>
      <c r="L42" s="152">
        <f t="shared" si="1"/>
        <v>2281.63188</v>
      </c>
    </row>
    <row r="43" spans="1:12" s="3" customFormat="1" ht="13.5">
      <c r="A43" s="66" t="s">
        <v>161</v>
      </c>
      <c r="B43" s="150">
        <v>445.81871</v>
      </c>
      <c r="C43" s="150">
        <v>53.0048</v>
      </c>
      <c r="D43" s="150">
        <v>231.45908</v>
      </c>
      <c r="E43" s="151">
        <v>0.3668</v>
      </c>
      <c r="F43" s="151">
        <v>51.18367</v>
      </c>
      <c r="G43" s="151">
        <v>20.4605</v>
      </c>
      <c r="H43" s="151">
        <v>261.29792000000003</v>
      </c>
      <c r="I43" s="151">
        <v>0</v>
      </c>
      <c r="J43" s="151">
        <v>0</v>
      </c>
      <c r="K43" s="150">
        <v>5.819</v>
      </c>
      <c r="L43" s="152">
        <f t="shared" si="1"/>
        <v>1069.41048</v>
      </c>
    </row>
    <row r="44" spans="1:12" s="3" customFormat="1" ht="13.5">
      <c r="A44" s="81" t="s">
        <v>188</v>
      </c>
      <c r="B44" s="150">
        <v>7039.13264</v>
      </c>
      <c r="C44" s="150">
        <v>523.565</v>
      </c>
      <c r="D44" s="150">
        <v>1878.40979</v>
      </c>
      <c r="E44" s="151">
        <v>124.32333</v>
      </c>
      <c r="F44" s="151">
        <v>364.16071999999997</v>
      </c>
      <c r="G44" s="151">
        <v>392.41893</v>
      </c>
      <c r="H44" s="151">
        <v>4607.7963899999995</v>
      </c>
      <c r="I44" s="151">
        <v>0</v>
      </c>
      <c r="J44" s="151">
        <v>0</v>
      </c>
      <c r="K44" s="150">
        <v>574.43833</v>
      </c>
      <c r="L44" s="152">
        <f t="shared" si="1"/>
        <v>15504.24513</v>
      </c>
    </row>
    <row r="45" spans="1:12" s="3" customFormat="1" ht="13.5">
      <c r="A45" s="66" t="s">
        <v>168</v>
      </c>
      <c r="B45" s="150">
        <v>15477.17791</v>
      </c>
      <c r="C45" s="150">
        <v>383.1524</v>
      </c>
      <c r="D45" s="150">
        <v>5312.784009999999</v>
      </c>
      <c r="E45" s="151">
        <v>298.6868</v>
      </c>
      <c r="F45" s="151">
        <v>1645.99944</v>
      </c>
      <c r="G45" s="151">
        <v>278.29422</v>
      </c>
      <c r="H45" s="151">
        <v>2534.38762</v>
      </c>
      <c r="I45" s="151">
        <v>0</v>
      </c>
      <c r="J45" s="151">
        <v>0</v>
      </c>
      <c r="K45" s="150">
        <v>2539.06115</v>
      </c>
      <c r="L45" s="152">
        <f t="shared" si="1"/>
        <v>28469.543550000002</v>
      </c>
    </row>
    <row r="46" spans="1:12" s="3" customFormat="1" ht="13.5">
      <c r="A46" s="66" t="s">
        <v>235</v>
      </c>
      <c r="B46" s="150">
        <v>2855.81406</v>
      </c>
      <c r="C46" s="150">
        <v>96.495</v>
      </c>
      <c r="D46" s="150">
        <v>592.71041</v>
      </c>
      <c r="E46" s="151">
        <v>2.84639</v>
      </c>
      <c r="F46" s="151">
        <v>247.30914</v>
      </c>
      <c r="G46" s="151">
        <v>59.50755</v>
      </c>
      <c r="H46" s="151">
        <v>1519.22308</v>
      </c>
      <c r="I46" s="151">
        <v>0</v>
      </c>
      <c r="J46" s="151">
        <v>0</v>
      </c>
      <c r="K46" s="150">
        <v>252.83814999999998</v>
      </c>
      <c r="L46" s="152">
        <f t="shared" si="1"/>
        <v>5626.74378</v>
      </c>
    </row>
    <row r="47" spans="1:12" s="3" customFormat="1" ht="13.5">
      <c r="A47" s="66" t="s">
        <v>180</v>
      </c>
      <c r="B47" s="150">
        <v>10994.34957</v>
      </c>
      <c r="C47" s="150">
        <v>146.538</v>
      </c>
      <c r="D47" s="150">
        <v>3354.0442799999996</v>
      </c>
      <c r="E47" s="151">
        <v>102.39288</v>
      </c>
      <c r="F47" s="151">
        <v>286.13984999999997</v>
      </c>
      <c r="G47" s="151">
        <v>121.16935000000001</v>
      </c>
      <c r="H47" s="151">
        <v>4278.18971</v>
      </c>
      <c r="I47" s="151">
        <v>10.115</v>
      </c>
      <c r="J47" s="151">
        <v>0</v>
      </c>
      <c r="K47" s="150">
        <v>935.98826</v>
      </c>
      <c r="L47" s="152">
        <f t="shared" si="1"/>
        <v>20228.9269</v>
      </c>
    </row>
    <row r="48" spans="1:12" s="3" customFormat="1" ht="13.5">
      <c r="A48" s="66" t="s">
        <v>17</v>
      </c>
      <c r="B48" s="150">
        <v>2270.2009500000004</v>
      </c>
      <c r="C48" s="150">
        <v>32.552</v>
      </c>
      <c r="D48" s="150">
        <v>275.34127</v>
      </c>
      <c r="E48" s="151">
        <v>17.657799999999998</v>
      </c>
      <c r="F48" s="151">
        <v>7.33</v>
      </c>
      <c r="G48" s="151">
        <v>28.25191</v>
      </c>
      <c r="H48" s="151">
        <v>152.75793</v>
      </c>
      <c r="I48" s="151">
        <v>0</v>
      </c>
      <c r="J48" s="151">
        <v>0</v>
      </c>
      <c r="K48" s="150">
        <v>7.2</v>
      </c>
      <c r="L48" s="152">
        <f t="shared" si="1"/>
        <v>2791.2918600000003</v>
      </c>
    </row>
    <row r="49" spans="1:12" s="3" customFormat="1" ht="13.5">
      <c r="A49" s="66" t="s">
        <v>41</v>
      </c>
      <c r="B49" s="150">
        <v>4468.2774500000005</v>
      </c>
      <c r="C49" s="150">
        <v>50.322</v>
      </c>
      <c r="D49" s="150">
        <v>767.00488</v>
      </c>
      <c r="E49" s="151">
        <v>0</v>
      </c>
      <c r="F49" s="151">
        <v>157.27668</v>
      </c>
      <c r="G49" s="151">
        <v>114.87259</v>
      </c>
      <c r="H49" s="151">
        <v>253.72005</v>
      </c>
      <c r="I49" s="151">
        <v>0</v>
      </c>
      <c r="J49" s="151">
        <v>0</v>
      </c>
      <c r="K49" s="150">
        <v>258.4806</v>
      </c>
      <c r="L49" s="152">
        <f t="shared" si="1"/>
        <v>6069.95425</v>
      </c>
    </row>
    <row r="50" spans="1:12" s="3" customFormat="1" ht="13.5">
      <c r="A50" s="66" t="s">
        <v>266</v>
      </c>
      <c r="B50" s="150">
        <v>632.63453</v>
      </c>
      <c r="C50" s="150">
        <v>57.08</v>
      </c>
      <c r="D50" s="150">
        <v>194.16770000000002</v>
      </c>
      <c r="E50" s="151">
        <v>1.70125</v>
      </c>
      <c r="F50" s="151">
        <v>3.04475</v>
      </c>
      <c r="G50" s="151">
        <v>0</v>
      </c>
      <c r="H50" s="151">
        <v>973.46399</v>
      </c>
      <c r="I50" s="151">
        <v>0</v>
      </c>
      <c r="J50" s="151">
        <v>0</v>
      </c>
      <c r="K50" s="150">
        <v>56.6172</v>
      </c>
      <c r="L50" s="152">
        <f t="shared" si="1"/>
        <v>1918.70942</v>
      </c>
    </row>
    <row r="51" spans="1:12" s="3" customFormat="1" ht="13.5">
      <c r="A51" s="66" t="s">
        <v>158</v>
      </c>
      <c r="B51" s="150">
        <v>5379.446980000001</v>
      </c>
      <c r="C51" s="150">
        <v>62.665</v>
      </c>
      <c r="D51" s="150">
        <v>1654.98235</v>
      </c>
      <c r="E51" s="151">
        <v>16.8826</v>
      </c>
      <c r="F51" s="151">
        <v>208.54408999999998</v>
      </c>
      <c r="G51" s="151">
        <v>150.31545</v>
      </c>
      <c r="H51" s="151">
        <v>2492.52971</v>
      </c>
      <c r="I51" s="151">
        <v>0</v>
      </c>
      <c r="J51" s="151">
        <v>0</v>
      </c>
      <c r="K51" s="150">
        <v>449.875</v>
      </c>
      <c r="L51" s="152">
        <f t="shared" si="1"/>
        <v>10415.24118</v>
      </c>
    </row>
    <row r="52" spans="1:12" s="3" customFormat="1" ht="13.5">
      <c r="A52" s="66" t="s">
        <v>33</v>
      </c>
      <c r="B52" s="150">
        <v>3594.4605</v>
      </c>
      <c r="C52" s="150">
        <v>60.63</v>
      </c>
      <c r="D52" s="150">
        <v>539.51625</v>
      </c>
      <c r="E52" s="151">
        <v>0</v>
      </c>
      <c r="F52" s="151">
        <v>204.08829999999998</v>
      </c>
      <c r="G52" s="151">
        <v>107.84564999999999</v>
      </c>
      <c r="H52" s="151">
        <v>878.1991999999999</v>
      </c>
      <c r="I52" s="151">
        <v>0</v>
      </c>
      <c r="J52" s="151">
        <v>0</v>
      </c>
      <c r="K52" s="150">
        <v>58.606</v>
      </c>
      <c r="L52" s="152">
        <f t="shared" si="1"/>
        <v>5443.3459</v>
      </c>
    </row>
    <row r="53" spans="1:12" s="3" customFormat="1" ht="13.5">
      <c r="A53" s="66" t="s">
        <v>32</v>
      </c>
      <c r="B53" s="150">
        <v>1363.9672</v>
      </c>
      <c r="C53" s="150">
        <v>172.556</v>
      </c>
      <c r="D53" s="151">
        <v>658.23217</v>
      </c>
      <c r="E53" s="151">
        <v>831</v>
      </c>
      <c r="F53" s="151">
        <v>135.44632000000001</v>
      </c>
      <c r="G53" s="151">
        <v>56.360339999999994</v>
      </c>
      <c r="H53" s="151">
        <v>467.70037</v>
      </c>
      <c r="I53" s="151">
        <v>0</v>
      </c>
      <c r="J53" s="151">
        <v>0</v>
      </c>
      <c r="K53" s="150">
        <v>72.94369999999999</v>
      </c>
      <c r="L53" s="152">
        <f t="shared" si="1"/>
        <v>3758.2061</v>
      </c>
    </row>
    <row r="54" spans="1:12" s="3" customFormat="1" ht="13.5">
      <c r="A54" s="66" t="s">
        <v>236</v>
      </c>
      <c r="B54" s="150">
        <v>138.98813</v>
      </c>
      <c r="C54" s="150">
        <v>6.167</v>
      </c>
      <c r="D54" s="150">
        <v>24.417</v>
      </c>
      <c r="E54" s="151">
        <v>0</v>
      </c>
      <c r="F54" s="151">
        <v>2.29745</v>
      </c>
      <c r="G54" s="151">
        <v>1.4538</v>
      </c>
      <c r="H54" s="151">
        <v>50.5997</v>
      </c>
      <c r="I54" s="151">
        <v>0</v>
      </c>
      <c r="J54" s="151">
        <v>0</v>
      </c>
      <c r="K54" s="150">
        <v>0</v>
      </c>
      <c r="L54" s="152">
        <f t="shared" si="1"/>
        <v>223.92308000000003</v>
      </c>
    </row>
    <row r="55" spans="1:12" s="3" customFormat="1" ht="13.5">
      <c r="A55" s="66" t="s">
        <v>18</v>
      </c>
      <c r="B55" s="150">
        <v>48996.63473</v>
      </c>
      <c r="C55" s="150">
        <v>2118.87155</v>
      </c>
      <c r="D55" s="150">
        <v>10578.86309</v>
      </c>
      <c r="E55" s="151">
        <v>519.59775</v>
      </c>
      <c r="F55" s="151">
        <v>6359.15589</v>
      </c>
      <c r="G55" s="151">
        <v>496.81531</v>
      </c>
      <c r="H55" s="151">
        <v>9308.93384</v>
      </c>
      <c r="I55" s="151">
        <v>0</v>
      </c>
      <c r="J55" s="151">
        <v>0</v>
      </c>
      <c r="K55" s="150">
        <v>3784.6599100000003</v>
      </c>
      <c r="L55" s="152">
        <f t="shared" si="1"/>
        <v>82163.53207</v>
      </c>
    </row>
    <row r="56" spans="1:12" s="3" customFormat="1" ht="13.5">
      <c r="A56" s="66" t="s">
        <v>251</v>
      </c>
      <c r="B56" s="150">
        <v>18398.29816</v>
      </c>
      <c r="C56" s="150">
        <v>143.4825</v>
      </c>
      <c r="D56" s="150">
        <v>3286.4422999999997</v>
      </c>
      <c r="E56" s="151">
        <v>0</v>
      </c>
      <c r="F56" s="151">
        <v>815.12814</v>
      </c>
      <c r="G56" s="151">
        <v>267.3534</v>
      </c>
      <c r="H56" s="151">
        <v>3962.70465</v>
      </c>
      <c r="I56" s="151">
        <v>0</v>
      </c>
      <c r="J56" s="151">
        <v>4.5788</v>
      </c>
      <c r="K56" s="150">
        <v>675.1260500000001</v>
      </c>
      <c r="L56" s="152">
        <f t="shared" si="1"/>
        <v>27553.113999999994</v>
      </c>
    </row>
    <row r="57" spans="1:12" s="3" customFormat="1" ht="13.5">
      <c r="A57" s="66" t="s">
        <v>181</v>
      </c>
      <c r="B57" s="150">
        <v>3767.28462</v>
      </c>
      <c r="C57" s="150">
        <v>75.901</v>
      </c>
      <c r="D57" s="150">
        <v>688.52943</v>
      </c>
      <c r="E57" s="151">
        <v>4.1771899999999995</v>
      </c>
      <c r="F57" s="151">
        <v>155.47118</v>
      </c>
      <c r="G57" s="151">
        <v>129.00158</v>
      </c>
      <c r="H57" s="151">
        <v>1286.27287</v>
      </c>
      <c r="I57" s="151">
        <v>0</v>
      </c>
      <c r="J57" s="151">
        <v>0</v>
      </c>
      <c r="K57" s="150">
        <v>237.93892000000002</v>
      </c>
      <c r="L57" s="152">
        <f t="shared" si="1"/>
        <v>6344.576789999999</v>
      </c>
    </row>
    <row r="58" spans="1:12" s="3" customFormat="1" ht="12.75" customHeight="1">
      <c r="A58" s="66" t="s">
        <v>237</v>
      </c>
      <c r="B58" s="150">
        <v>5544.83699</v>
      </c>
      <c r="C58" s="150">
        <v>261.554</v>
      </c>
      <c r="D58" s="150">
        <v>1838.2573799999998</v>
      </c>
      <c r="E58" s="151">
        <v>2</v>
      </c>
      <c r="F58" s="151">
        <v>183.68110000000001</v>
      </c>
      <c r="G58" s="151">
        <v>120.5569</v>
      </c>
      <c r="H58" s="151">
        <v>4136.01413</v>
      </c>
      <c r="I58" s="151">
        <v>0</v>
      </c>
      <c r="J58" s="151">
        <v>0</v>
      </c>
      <c r="K58" s="150">
        <v>565.1940500000001</v>
      </c>
      <c r="L58" s="152">
        <f t="shared" si="1"/>
        <v>12652.09455</v>
      </c>
    </row>
    <row r="59" spans="1:12" s="3" customFormat="1" ht="13.5">
      <c r="A59" s="66" t="s">
        <v>156</v>
      </c>
      <c r="B59" s="150">
        <v>5592.008309999999</v>
      </c>
      <c r="C59" s="150">
        <v>45.387</v>
      </c>
      <c r="D59" s="150">
        <v>993.5171899999999</v>
      </c>
      <c r="E59" s="151">
        <v>75</v>
      </c>
      <c r="F59" s="151">
        <v>186.25314</v>
      </c>
      <c r="G59" s="151">
        <v>129.61162</v>
      </c>
      <c r="H59" s="151">
        <v>358.32315</v>
      </c>
      <c r="I59" s="151">
        <v>0</v>
      </c>
      <c r="J59" s="151">
        <v>0</v>
      </c>
      <c r="K59" s="150">
        <v>138.07145</v>
      </c>
      <c r="L59" s="152">
        <f t="shared" si="1"/>
        <v>7518.171859999999</v>
      </c>
    </row>
    <row r="60" spans="1:12" s="3" customFormat="1" ht="13.5">
      <c r="A60" s="66" t="s">
        <v>42</v>
      </c>
      <c r="B60" s="150">
        <v>13482.18439</v>
      </c>
      <c r="C60" s="150">
        <v>52.186</v>
      </c>
      <c r="D60" s="150">
        <v>914.65651</v>
      </c>
      <c r="E60" s="151">
        <v>27.4351</v>
      </c>
      <c r="F60" s="151">
        <v>448.63789</v>
      </c>
      <c r="G60" s="151">
        <v>163.38157</v>
      </c>
      <c r="H60" s="151">
        <v>1207.02154</v>
      </c>
      <c r="I60" s="151">
        <v>0</v>
      </c>
      <c r="J60" s="151">
        <v>0</v>
      </c>
      <c r="K60" s="150">
        <v>48.3604</v>
      </c>
      <c r="L60" s="152">
        <f t="shared" si="1"/>
        <v>16343.8634</v>
      </c>
    </row>
    <row r="61" spans="1:12" s="3" customFormat="1" ht="13.5">
      <c r="A61" s="66" t="s">
        <v>20</v>
      </c>
      <c r="B61" s="150">
        <v>22901.43661</v>
      </c>
      <c r="C61" s="150">
        <v>104.828</v>
      </c>
      <c r="D61" s="150">
        <v>2279.88809</v>
      </c>
      <c r="E61" s="151">
        <v>0</v>
      </c>
      <c r="F61" s="151">
        <v>861.25487</v>
      </c>
      <c r="G61" s="151">
        <v>5.838100000000001</v>
      </c>
      <c r="H61" s="151">
        <v>1188.32253</v>
      </c>
      <c r="I61" s="151">
        <v>0</v>
      </c>
      <c r="J61" s="151">
        <v>0</v>
      </c>
      <c r="K61" s="150">
        <v>74.34519999999999</v>
      </c>
      <c r="L61" s="152">
        <f t="shared" si="1"/>
        <v>27415.913400000005</v>
      </c>
    </row>
    <row r="62" spans="1:12" s="3" customFormat="1" ht="13.5">
      <c r="A62" s="66" t="s">
        <v>250</v>
      </c>
      <c r="B62" s="150">
        <v>6007.17747</v>
      </c>
      <c r="C62" s="150">
        <v>39.934</v>
      </c>
      <c r="D62" s="150">
        <v>1495.41435</v>
      </c>
      <c r="E62" s="151">
        <v>115.90056</v>
      </c>
      <c r="F62" s="151">
        <v>719.76635</v>
      </c>
      <c r="G62" s="151">
        <v>197.39706</v>
      </c>
      <c r="H62" s="151">
        <v>641.11034</v>
      </c>
      <c r="I62" s="151">
        <v>0</v>
      </c>
      <c r="J62" s="151">
        <v>0</v>
      </c>
      <c r="K62" s="150">
        <v>720.5830699999999</v>
      </c>
      <c r="L62" s="152">
        <f t="shared" si="1"/>
        <v>9937.2832</v>
      </c>
    </row>
    <row r="63" spans="1:12" s="3" customFormat="1" ht="13.5">
      <c r="A63" s="66" t="s">
        <v>169</v>
      </c>
      <c r="B63" s="150">
        <v>61222.891520000005</v>
      </c>
      <c r="C63" s="150">
        <v>798.81131</v>
      </c>
      <c r="D63" s="150">
        <v>8336.74609</v>
      </c>
      <c r="E63" s="151">
        <v>242.20176</v>
      </c>
      <c r="F63" s="151">
        <v>6842.2598499999995</v>
      </c>
      <c r="G63" s="151">
        <v>265.9954</v>
      </c>
      <c r="H63" s="151">
        <v>7588.71368</v>
      </c>
      <c r="I63" s="151">
        <v>0</v>
      </c>
      <c r="J63" s="151">
        <v>0</v>
      </c>
      <c r="K63" s="150">
        <v>4652.826150000001</v>
      </c>
      <c r="L63" s="152">
        <f t="shared" si="1"/>
        <v>89950.44576</v>
      </c>
    </row>
    <row r="64" spans="1:12" s="3" customFormat="1" ht="13.5">
      <c r="A64" s="66" t="s">
        <v>238</v>
      </c>
      <c r="B64" s="150">
        <v>608.5105699999999</v>
      </c>
      <c r="C64" s="150">
        <v>26.188</v>
      </c>
      <c r="D64" s="150">
        <v>310.54193</v>
      </c>
      <c r="E64" s="151">
        <v>1.1858499999999998</v>
      </c>
      <c r="F64" s="151">
        <v>2.67151</v>
      </c>
      <c r="G64" s="151">
        <v>51.55292</v>
      </c>
      <c r="H64" s="151">
        <v>355.83362</v>
      </c>
      <c r="I64" s="151">
        <v>0</v>
      </c>
      <c r="J64" s="151">
        <v>0</v>
      </c>
      <c r="K64" s="150">
        <v>179.05704999999998</v>
      </c>
      <c r="L64" s="152">
        <f t="shared" si="1"/>
        <v>1535.5414499999997</v>
      </c>
    </row>
    <row r="65" spans="1:12" s="3" customFormat="1" ht="13.5">
      <c r="A65" s="66" t="s">
        <v>170</v>
      </c>
      <c r="B65" s="150">
        <v>6694.84683</v>
      </c>
      <c r="C65" s="150">
        <v>113.94</v>
      </c>
      <c r="D65" s="150">
        <v>945.8876</v>
      </c>
      <c r="E65" s="151">
        <v>1.03966</v>
      </c>
      <c r="F65" s="151">
        <v>144.8467</v>
      </c>
      <c r="G65" s="151">
        <v>119.49616</v>
      </c>
      <c r="H65" s="151">
        <v>416.49733000000003</v>
      </c>
      <c r="I65" s="151">
        <v>0</v>
      </c>
      <c r="J65" s="151">
        <v>0</v>
      </c>
      <c r="K65" s="150">
        <v>275.8625</v>
      </c>
      <c r="L65" s="152">
        <f t="shared" si="1"/>
        <v>8712.41678</v>
      </c>
    </row>
    <row r="66" spans="1:12" s="3" customFormat="1" ht="12.75" customHeight="1">
      <c r="A66" s="65" t="s">
        <v>183</v>
      </c>
      <c r="B66" s="150">
        <v>523.25779</v>
      </c>
      <c r="C66" s="150">
        <v>31.4</v>
      </c>
      <c r="D66" s="150">
        <v>208.6171</v>
      </c>
      <c r="E66" s="151">
        <v>2.2374</v>
      </c>
      <c r="F66" s="151">
        <v>18.82081</v>
      </c>
      <c r="G66" s="151">
        <v>4.842359999999999</v>
      </c>
      <c r="H66" s="151">
        <v>614.44327</v>
      </c>
      <c r="I66" s="151">
        <v>0</v>
      </c>
      <c r="J66" s="151">
        <v>0</v>
      </c>
      <c r="K66" s="150">
        <v>91.77237</v>
      </c>
      <c r="L66" s="152">
        <f t="shared" si="1"/>
        <v>1495.3910999999998</v>
      </c>
    </row>
    <row r="67" spans="1:12" s="3" customFormat="1" ht="13.5">
      <c r="A67" s="66" t="s">
        <v>21</v>
      </c>
      <c r="B67" s="150">
        <v>23342.686859999998</v>
      </c>
      <c r="C67" s="150">
        <v>216.63279999999997</v>
      </c>
      <c r="D67" s="150">
        <v>7268.06175</v>
      </c>
      <c r="E67" s="151">
        <v>20</v>
      </c>
      <c r="F67" s="151">
        <v>1589.91678</v>
      </c>
      <c r="G67" s="151">
        <v>0</v>
      </c>
      <c r="H67" s="151">
        <v>4014.9467799999998</v>
      </c>
      <c r="I67" s="151">
        <v>0</v>
      </c>
      <c r="J67" s="151">
        <v>0</v>
      </c>
      <c r="K67" s="150">
        <v>288</v>
      </c>
      <c r="L67" s="152">
        <f t="shared" si="1"/>
        <v>36740.24497</v>
      </c>
    </row>
    <row r="68" spans="1:12" s="3" customFormat="1" ht="12.75" customHeight="1">
      <c r="A68" s="66" t="s">
        <v>184</v>
      </c>
      <c r="B68" s="150">
        <v>11147.71076</v>
      </c>
      <c r="C68" s="150">
        <v>316.387</v>
      </c>
      <c r="D68" s="151">
        <v>2223.0443</v>
      </c>
      <c r="E68" s="151">
        <v>3.03081</v>
      </c>
      <c r="F68" s="151">
        <v>107.13759</v>
      </c>
      <c r="G68" s="151">
        <v>68.37635</v>
      </c>
      <c r="H68" s="151">
        <v>4172.85493</v>
      </c>
      <c r="I68" s="151">
        <v>0</v>
      </c>
      <c r="J68" s="151">
        <v>0</v>
      </c>
      <c r="K68" s="150">
        <v>506.8221</v>
      </c>
      <c r="L68" s="152">
        <f aca="true" t="shared" si="2" ref="L68:L99">SUM(B68:K68)</f>
        <v>18545.36384</v>
      </c>
    </row>
    <row r="69" spans="1:12" s="3" customFormat="1" ht="13.5">
      <c r="A69" s="66" t="s">
        <v>182</v>
      </c>
      <c r="B69" s="150">
        <v>14034.64671</v>
      </c>
      <c r="C69" s="150">
        <v>97.406</v>
      </c>
      <c r="D69" s="150">
        <v>2669.61558</v>
      </c>
      <c r="E69" s="151">
        <v>0.1</v>
      </c>
      <c r="F69" s="151">
        <v>265.22925</v>
      </c>
      <c r="G69" s="151">
        <v>91.65115</v>
      </c>
      <c r="H69" s="151">
        <v>1414.62</v>
      </c>
      <c r="I69" s="151">
        <v>0</v>
      </c>
      <c r="J69" s="151">
        <v>0</v>
      </c>
      <c r="K69" s="150">
        <v>2467.4543</v>
      </c>
      <c r="L69" s="152">
        <f t="shared" si="2"/>
        <v>21040.722990000002</v>
      </c>
    </row>
    <row r="70" spans="1:12" s="3" customFormat="1" ht="13.5">
      <c r="A70" s="66" t="s">
        <v>244</v>
      </c>
      <c r="B70" s="150">
        <v>9750.94355</v>
      </c>
      <c r="C70" s="150">
        <v>-27.48425</v>
      </c>
      <c r="D70" s="150">
        <v>1187.56022</v>
      </c>
      <c r="E70" s="151">
        <v>19.2729</v>
      </c>
      <c r="F70" s="151">
        <v>782.64347</v>
      </c>
      <c r="G70" s="151">
        <v>0</v>
      </c>
      <c r="H70" s="151">
        <v>460.04678</v>
      </c>
      <c r="I70" s="151">
        <v>0</v>
      </c>
      <c r="J70" s="151">
        <v>0</v>
      </c>
      <c r="K70" s="150">
        <v>912.06281</v>
      </c>
      <c r="L70" s="152">
        <f t="shared" si="2"/>
        <v>13085.04548</v>
      </c>
    </row>
    <row r="71" spans="1:12" s="3" customFormat="1" ht="13.5">
      <c r="A71" s="66" t="s">
        <v>22</v>
      </c>
      <c r="B71" s="150">
        <v>10361.2983</v>
      </c>
      <c r="C71" s="150">
        <v>316.7077</v>
      </c>
      <c r="D71" s="150">
        <v>1269.50835</v>
      </c>
      <c r="E71" s="151">
        <v>107.65832</v>
      </c>
      <c r="F71" s="151">
        <v>1751.88971</v>
      </c>
      <c r="G71" s="151">
        <v>54.039699999999996</v>
      </c>
      <c r="H71" s="151">
        <v>519.2654699999999</v>
      </c>
      <c r="I71" s="151">
        <v>0</v>
      </c>
      <c r="J71" s="151">
        <v>0</v>
      </c>
      <c r="K71" s="150">
        <v>146.19865</v>
      </c>
      <c r="L71" s="152">
        <f t="shared" si="2"/>
        <v>14526.566200000001</v>
      </c>
    </row>
    <row r="72" spans="1:12" s="3" customFormat="1" ht="13.5">
      <c r="A72" s="66" t="s">
        <v>300</v>
      </c>
      <c r="B72" s="150">
        <v>4609.71133</v>
      </c>
      <c r="C72" s="150">
        <v>31.134</v>
      </c>
      <c r="D72" s="151">
        <v>783.94441</v>
      </c>
      <c r="E72" s="151">
        <v>12.15</v>
      </c>
      <c r="F72" s="151">
        <v>135.81465</v>
      </c>
      <c r="G72" s="151">
        <v>80.50576</v>
      </c>
      <c r="H72" s="151">
        <v>204.4225</v>
      </c>
      <c r="I72" s="151">
        <v>0</v>
      </c>
      <c r="J72" s="151">
        <v>0</v>
      </c>
      <c r="K72" s="150">
        <v>65.29495</v>
      </c>
      <c r="L72" s="152">
        <f t="shared" si="2"/>
        <v>5922.9776</v>
      </c>
    </row>
    <row r="73" spans="1:12" s="3" customFormat="1" ht="13.5">
      <c r="A73" s="66" t="s">
        <v>23</v>
      </c>
      <c r="B73" s="150">
        <v>1099.09074</v>
      </c>
      <c r="C73" s="150">
        <v>14.6433</v>
      </c>
      <c r="D73" s="151">
        <v>141.03057</v>
      </c>
      <c r="E73" s="151">
        <v>0.032</v>
      </c>
      <c r="F73" s="151">
        <v>23.1192</v>
      </c>
      <c r="G73" s="151">
        <v>0.5</v>
      </c>
      <c r="H73" s="151">
        <v>26.350630000000002</v>
      </c>
      <c r="I73" s="151">
        <v>0</v>
      </c>
      <c r="J73" s="151">
        <v>0</v>
      </c>
      <c r="K73" s="150">
        <v>0</v>
      </c>
      <c r="L73" s="152">
        <f t="shared" si="2"/>
        <v>1304.76644</v>
      </c>
    </row>
    <row r="74" spans="1:12" s="3" customFormat="1" ht="13.5">
      <c r="A74" s="81" t="s">
        <v>185</v>
      </c>
      <c r="B74" s="150">
        <v>1899.33118</v>
      </c>
      <c r="C74" s="150">
        <v>40.593</v>
      </c>
      <c r="D74" s="150">
        <v>605.67047</v>
      </c>
      <c r="E74" s="151">
        <v>0</v>
      </c>
      <c r="F74" s="151">
        <v>56.818059999999996</v>
      </c>
      <c r="G74" s="151">
        <v>42.51829</v>
      </c>
      <c r="H74" s="151">
        <v>2076.82927</v>
      </c>
      <c r="I74" s="151">
        <v>0</v>
      </c>
      <c r="J74" s="151">
        <v>0</v>
      </c>
      <c r="K74" s="150">
        <v>207.57648</v>
      </c>
      <c r="L74" s="152">
        <f t="shared" si="2"/>
        <v>4929.33675</v>
      </c>
    </row>
    <row r="75" spans="1:12" s="3" customFormat="1" ht="13.5">
      <c r="A75" s="66" t="s">
        <v>24</v>
      </c>
      <c r="B75" s="150">
        <v>10438.849769999999</v>
      </c>
      <c r="C75" s="150">
        <v>78.597</v>
      </c>
      <c r="D75" s="150">
        <v>931.1146600000001</v>
      </c>
      <c r="E75" s="151">
        <v>7.912100000000001</v>
      </c>
      <c r="F75" s="151">
        <v>104.66967</v>
      </c>
      <c r="G75" s="151">
        <v>132.6583</v>
      </c>
      <c r="H75" s="151">
        <v>778.70901</v>
      </c>
      <c r="I75" s="151">
        <v>0</v>
      </c>
      <c r="J75" s="151">
        <v>0</v>
      </c>
      <c r="K75" s="150">
        <v>260.48495</v>
      </c>
      <c r="L75" s="152">
        <f t="shared" si="2"/>
        <v>12732.995459999996</v>
      </c>
    </row>
    <row r="76" spans="1:12" s="3" customFormat="1" ht="13.5">
      <c r="A76" s="66" t="s">
        <v>9</v>
      </c>
      <c r="B76" s="150">
        <v>1516.19123</v>
      </c>
      <c r="C76" s="150">
        <v>47.55104</v>
      </c>
      <c r="D76" s="150">
        <v>948.83155</v>
      </c>
      <c r="E76" s="151">
        <v>37.22578</v>
      </c>
      <c r="F76" s="151">
        <v>234.60315</v>
      </c>
      <c r="G76" s="151">
        <v>133.97075</v>
      </c>
      <c r="H76" s="151">
        <v>1648.22847</v>
      </c>
      <c r="I76" s="151">
        <v>0</v>
      </c>
      <c r="J76" s="151">
        <v>0</v>
      </c>
      <c r="K76" s="150">
        <v>145.5</v>
      </c>
      <c r="L76" s="152">
        <f t="shared" si="2"/>
        <v>4712.10197</v>
      </c>
    </row>
    <row r="77" spans="1:12" s="3" customFormat="1" ht="13.5">
      <c r="A77" s="66" t="s">
        <v>171</v>
      </c>
      <c r="B77" s="150">
        <v>5319.95553</v>
      </c>
      <c r="C77" s="150">
        <v>105.26</v>
      </c>
      <c r="D77" s="151">
        <v>570.93516</v>
      </c>
      <c r="E77" s="151">
        <v>0</v>
      </c>
      <c r="F77" s="151">
        <v>88.34545</v>
      </c>
      <c r="G77" s="151">
        <v>74.91653</v>
      </c>
      <c r="H77" s="151">
        <v>306.94638</v>
      </c>
      <c r="I77" s="151">
        <v>0</v>
      </c>
      <c r="J77" s="151">
        <v>0</v>
      </c>
      <c r="K77" s="150">
        <v>107.167</v>
      </c>
      <c r="L77" s="152">
        <f t="shared" si="2"/>
        <v>6573.526050000001</v>
      </c>
    </row>
    <row r="78" spans="1:12" s="3" customFormat="1" ht="13.5">
      <c r="A78" s="66" t="s">
        <v>264</v>
      </c>
      <c r="B78" s="150">
        <v>3173.2748300000003</v>
      </c>
      <c r="C78" s="150">
        <v>38.10365</v>
      </c>
      <c r="D78" s="150">
        <v>1044.42923</v>
      </c>
      <c r="E78" s="151">
        <v>26.15011</v>
      </c>
      <c r="F78" s="151">
        <v>236.97448</v>
      </c>
      <c r="G78" s="151">
        <v>194.5933</v>
      </c>
      <c r="H78" s="151">
        <v>188.32703</v>
      </c>
      <c r="I78" s="151">
        <v>0</v>
      </c>
      <c r="J78" s="151">
        <v>0</v>
      </c>
      <c r="K78" s="150">
        <v>571.2301600000001</v>
      </c>
      <c r="L78" s="152">
        <f t="shared" si="2"/>
        <v>5473.0827899999995</v>
      </c>
    </row>
    <row r="79" spans="1:12" s="3" customFormat="1" ht="13.5">
      <c r="A79" s="66" t="s">
        <v>239</v>
      </c>
      <c r="B79" s="150">
        <v>47899.90648</v>
      </c>
      <c r="C79" s="150">
        <v>110.21315</v>
      </c>
      <c r="D79" s="150">
        <v>10747.24058</v>
      </c>
      <c r="E79" s="151">
        <v>47.12683</v>
      </c>
      <c r="F79" s="151">
        <v>1464.58661</v>
      </c>
      <c r="G79" s="151">
        <v>66.23855</v>
      </c>
      <c r="H79" s="151">
        <v>8944.241960000001</v>
      </c>
      <c r="I79" s="151">
        <v>0</v>
      </c>
      <c r="J79" s="151">
        <v>66.71185000000001</v>
      </c>
      <c r="K79" s="150">
        <v>793.73457</v>
      </c>
      <c r="L79" s="152">
        <f t="shared" si="2"/>
        <v>70140.00058</v>
      </c>
    </row>
    <row r="80" spans="1:12" s="3" customFormat="1" ht="13.5">
      <c r="A80" s="66" t="s">
        <v>189</v>
      </c>
      <c r="B80" s="150">
        <v>3071.48476</v>
      </c>
      <c r="C80" s="150">
        <v>47.382</v>
      </c>
      <c r="D80" s="150">
        <v>365.9234</v>
      </c>
      <c r="E80" s="151">
        <v>0</v>
      </c>
      <c r="F80" s="151">
        <v>27.4468</v>
      </c>
      <c r="G80" s="151">
        <v>35.8391</v>
      </c>
      <c r="H80" s="151">
        <v>448.62944</v>
      </c>
      <c r="I80" s="151">
        <v>0</v>
      </c>
      <c r="J80" s="151">
        <v>0</v>
      </c>
      <c r="K80" s="150">
        <v>219.7534</v>
      </c>
      <c r="L80" s="152">
        <f t="shared" si="2"/>
        <v>4216.4589000000005</v>
      </c>
    </row>
    <row r="81" spans="1:12" s="3" customFormat="1" ht="13.5">
      <c r="A81" s="66" t="s">
        <v>240</v>
      </c>
      <c r="B81" s="150">
        <v>1278.7038300000002</v>
      </c>
      <c r="C81" s="150">
        <v>53.0361</v>
      </c>
      <c r="D81" s="150">
        <v>288.32665000000003</v>
      </c>
      <c r="E81" s="151">
        <v>0</v>
      </c>
      <c r="F81" s="151">
        <v>24.74075</v>
      </c>
      <c r="G81" s="151">
        <v>61.46439</v>
      </c>
      <c r="H81" s="151">
        <v>1176.668</v>
      </c>
      <c r="I81" s="151">
        <v>0</v>
      </c>
      <c r="J81" s="151">
        <v>0</v>
      </c>
      <c r="K81" s="150">
        <v>110.2321</v>
      </c>
      <c r="L81" s="152">
        <f t="shared" si="2"/>
        <v>2993.1718200000005</v>
      </c>
    </row>
    <row r="82" spans="1:12" s="3" customFormat="1" ht="13.5">
      <c r="A82" s="66" t="s">
        <v>295</v>
      </c>
      <c r="B82" s="150">
        <v>5157.87633</v>
      </c>
      <c r="C82" s="150">
        <v>0</v>
      </c>
      <c r="D82" s="151">
        <v>1148.9948</v>
      </c>
      <c r="E82" s="151">
        <v>8.91465</v>
      </c>
      <c r="F82" s="151">
        <v>420.19572</v>
      </c>
      <c r="G82" s="151">
        <v>35.96405</v>
      </c>
      <c r="H82" s="151">
        <v>1403.77259</v>
      </c>
      <c r="I82" s="151">
        <v>0</v>
      </c>
      <c r="J82" s="151">
        <v>0</v>
      </c>
      <c r="K82" s="150">
        <v>104.655</v>
      </c>
      <c r="L82" s="152">
        <f t="shared" si="2"/>
        <v>8280.37314</v>
      </c>
    </row>
    <row r="83" spans="1:12" s="3" customFormat="1" ht="13.5">
      <c r="A83" s="66" t="s">
        <v>197</v>
      </c>
      <c r="B83" s="150">
        <v>8244.8686</v>
      </c>
      <c r="C83" s="150">
        <v>74.623</v>
      </c>
      <c r="D83" s="150">
        <v>1108.98008</v>
      </c>
      <c r="E83" s="151">
        <v>4.50615</v>
      </c>
      <c r="F83" s="151">
        <v>290.02125</v>
      </c>
      <c r="G83" s="151">
        <v>70.71105</v>
      </c>
      <c r="H83" s="151">
        <v>216.51027</v>
      </c>
      <c r="I83" s="151">
        <v>0</v>
      </c>
      <c r="J83" s="151">
        <v>0</v>
      </c>
      <c r="K83" s="150">
        <v>242.022</v>
      </c>
      <c r="L83" s="152">
        <f t="shared" si="2"/>
        <v>10252.2424</v>
      </c>
    </row>
    <row r="84" spans="1:12" s="3" customFormat="1" ht="13.5">
      <c r="A84" s="66" t="s">
        <v>144</v>
      </c>
      <c r="B84" s="150">
        <v>886.25742</v>
      </c>
      <c r="C84" s="150">
        <v>61.667</v>
      </c>
      <c r="D84" s="150">
        <v>233.61248</v>
      </c>
      <c r="E84" s="151">
        <v>0</v>
      </c>
      <c r="F84" s="151">
        <v>85.15555</v>
      </c>
      <c r="G84" s="151">
        <v>23.85215</v>
      </c>
      <c r="H84" s="151">
        <v>856.82889</v>
      </c>
      <c r="I84" s="151">
        <v>0</v>
      </c>
      <c r="J84" s="151">
        <v>0</v>
      </c>
      <c r="K84" s="150">
        <v>190.01265</v>
      </c>
      <c r="L84" s="152">
        <f t="shared" si="2"/>
        <v>2337.38614</v>
      </c>
    </row>
    <row r="85" spans="1:12" s="3" customFormat="1" ht="13.5">
      <c r="A85" s="66" t="s">
        <v>172</v>
      </c>
      <c r="B85" s="150">
        <v>4086.28399</v>
      </c>
      <c r="C85" s="150">
        <v>64.03</v>
      </c>
      <c r="D85" s="151">
        <v>1023.6857</v>
      </c>
      <c r="E85" s="151">
        <v>396.24391</v>
      </c>
      <c r="F85" s="151">
        <v>51.36758</v>
      </c>
      <c r="G85" s="151">
        <v>47.46476</v>
      </c>
      <c r="H85" s="151">
        <v>620.28817</v>
      </c>
      <c r="I85" s="151">
        <v>0</v>
      </c>
      <c r="J85" s="151">
        <v>0</v>
      </c>
      <c r="K85" s="150">
        <v>301.90899</v>
      </c>
      <c r="L85" s="152">
        <f t="shared" si="2"/>
        <v>6591.273099999999</v>
      </c>
    </row>
    <row r="86" spans="1:12" s="3" customFormat="1" ht="13.5">
      <c r="A86" s="66" t="s">
        <v>241</v>
      </c>
      <c r="B86" s="150">
        <v>3178.626</v>
      </c>
      <c r="C86" s="150">
        <v>332.27955</v>
      </c>
      <c r="D86" s="150">
        <v>1031.43215</v>
      </c>
      <c r="E86" s="151">
        <v>72.95975</v>
      </c>
      <c r="F86" s="151">
        <v>549.3695</v>
      </c>
      <c r="G86" s="151">
        <v>0</v>
      </c>
      <c r="H86" s="151">
        <v>2011.08059</v>
      </c>
      <c r="I86" s="151">
        <v>80</v>
      </c>
      <c r="J86" s="151">
        <v>0</v>
      </c>
      <c r="K86" s="150">
        <v>644.7599399999999</v>
      </c>
      <c r="L86" s="152">
        <f t="shared" si="2"/>
        <v>7900.50748</v>
      </c>
    </row>
    <row r="87" spans="1:12" s="3" customFormat="1" ht="13.5">
      <c r="A87" s="66" t="s">
        <v>242</v>
      </c>
      <c r="B87" s="150">
        <v>7359.86257</v>
      </c>
      <c r="C87" s="150">
        <v>74.0202</v>
      </c>
      <c r="D87" s="150">
        <v>1528.25303</v>
      </c>
      <c r="E87" s="151">
        <v>41.22564</v>
      </c>
      <c r="F87" s="151">
        <v>1064.5211399999998</v>
      </c>
      <c r="G87" s="151">
        <v>154.77660999999998</v>
      </c>
      <c r="H87" s="151">
        <v>1141.9939399999998</v>
      </c>
      <c r="I87" s="151">
        <v>0</v>
      </c>
      <c r="J87" s="151">
        <v>0</v>
      </c>
      <c r="K87" s="150">
        <v>366.36895</v>
      </c>
      <c r="L87" s="152">
        <f t="shared" si="2"/>
        <v>11731.022080000002</v>
      </c>
    </row>
    <row r="88" spans="1:12" s="3" customFormat="1" ht="13.5">
      <c r="A88" s="66" t="s">
        <v>173</v>
      </c>
      <c r="B88" s="150">
        <v>8270.68878</v>
      </c>
      <c r="C88" s="150">
        <v>244.936</v>
      </c>
      <c r="D88" s="150">
        <v>2128.77459</v>
      </c>
      <c r="E88" s="151">
        <v>12.151</v>
      </c>
      <c r="F88" s="151">
        <v>292.65535</v>
      </c>
      <c r="G88" s="151">
        <v>118.5383</v>
      </c>
      <c r="H88" s="151">
        <v>6603.90236</v>
      </c>
      <c r="I88" s="151">
        <v>0</v>
      </c>
      <c r="J88" s="151">
        <v>0</v>
      </c>
      <c r="K88" s="150">
        <v>1010.8808</v>
      </c>
      <c r="L88" s="152">
        <f t="shared" si="2"/>
        <v>18682.527179999997</v>
      </c>
    </row>
    <row r="89" spans="1:12" s="3" customFormat="1" ht="12.75" customHeight="1">
      <c r="A89" s="66" t="s">
        <v>25</v>
      </c>
      <c r="B89" s="150">
        <v>4266.17185</v>
      </c>
      <c r="C89" s="150">
        <v>155.385</v>
      </c>
      <c r="D89" s="150">
        <v>979.8806</v>
      </c>
      <c r="E89" s="151">
        <v>6.73386</v>
      </c>
      <c r="F89" s="151">
        <v>281.47173</v>
      </c>
      <c r="G89" s="151">
        <v>21.358970000000003</v>
      </c>
      <c r="H89" s="151">
        <v>128.1551</v>
      </c>
      <c r="I89" s="151">
        <v>0</v>
      </c>
      <c r="J89" s="151">
        <v>0</v>
      </c>
      <c r="K89" s="150">
        <v>20.53065</v>
      </c>
      <c r="L89" s="152">
        <f t="shared" si="2"/>
        <v>5859.68776</v>
      </c>
    </row>
    <row r="90" spans="1:12" s="3" customFormat="1" ht="13.5">
      <c r="A90" s="66" t="s">
        <v>174</v>
      </c>
      <c r="B90" s="150">
        <v>6665.28928</v>
      </c>
      <c r="C90" s="150">
        <v>141.043</v>
      </c>
      <c r="D90" s="151">
        <v>1215.36591</v>
      </c>
      <c r="E90" s="151">
        <v>40.84302</v>
      </c>
      <c r="F90" s="151">
        <v>34.50105</v>
      </c>
      <c r="G90" s="151">
        <v>267.18725</v>
      </c>
      <c r="H90" s="151">
        <v>808.09032</v>
      </c>
      <c r="I90" s="151">
        <v>0</v>
      </c>
      <c r="J90" s="151">
        <v>0</v>
      </c>
      <c r="K90" s="150">
        <v>83.87465</v>
      </c>
      <c r="L90" s="152">
        <f t="shared" si="2"/>
        <v>9256.194479999998</v>
      </c>
    </row>
    <row r="91" spans="1:12" s="3" customFormat="1" ht="13.5">
      <c r="A91" s="66" t="s">
        <v>26</v>
      </c>
      <c r="B91" s="150">
        <v>8636.33682</v>
      </c>
      <c r="C91" s="150">
        <v>43.997</v>
      </c>
      <c r="D91" s="150">
        <v>703.81075</v>
      </c>
      <c r="E91" s="151">
        <v>0</v>
      </c>
      <c r="F91" s="151">
        <v>521.66134</v>
      </c>
      <c r="G91" s="151">
        <v>129.39735000000002</v>
      </c>
      <c r="H91" s="151">
        <v>388.67323999999996</v>
      </c>
      <c r="I91" s="151">
        <v>0</v>
      </c>
      <c r="J91" s="151">
        <v>0</v>
      </c>
      <c r="K91" s="150">
        <v>79.75</v>
      </c>
      <c r="L91" s="152">
        <f t="shared" si="2"/>
        <v>10503.6265</v>
      </c>
    </row>
    <row r="92" spans="1:12" s="3" customFormat="1" ht="13.5">
      <c r="A92" s="66" t="s">
        <v>146</v>
      </c>
      <c r="B92" s="150">
        <v>5236.95889</v>
      </c>
      <c r="C92" s="150">
        <v>260.019</v>
      </c>
      <c r="D92" s="150">
        <v>881.19463</v>
      </c>
      <c r="E92" s="151">
        <v>0</v>
      </c>
      <c r="F92" s="151">
        <v>68.10278</v>
      </c>
      <c r="G92" s="151">
        <v>212.85335999999998</v>
      </c>
      <c r="H92" s="151">
        <v>3433.6629500000004</v>
      </c>
      <c r="I92" s="151">
        <v>0</v>
      </c>
      <c r="J92" s="151">
        <v>0</v>
      </c>
      <c r="K92" s="150">
        <v>331.61465999999996</v>
      </c>
      <c r="L92" s="152">
        <f t="shared" si="2"/>
        <v>10424.40627</v>
      </c>
    </row>
    <row r="93" spans="1:12" s="3" customFormat="1" ht="12.75" customHeight="1">
      <c r="A93" s="66" t="s">
        <v>141</v>
      </c>
      <c r="B93" s="150">
        <v>9144.495789999999</v>
      </c>
      <c r="C93" s="150">
        <v>35.786</v>
      </c>
      <c r="D93" s="150">
        <v>1128.0291399999999</v>
      </c>
      <c r="E93" s="151">
        <v>1.92015</v>
      </c>
      <c r="F93" s="151">
        <v>74.11919</v>
      </c>
      <c r="G93" s="151">
        <v>102.2715</v>
      </c>
      <c r="H93" s="151">
        <v>422.68905</v>
      </c>
      <c r="I93" s="151">
        <v>0</v>
      </c>
      <c r="J93" s="151">
        <v>0</v>
      </c>
      <c r="K93" s="150">
        <v>168.62105</v>
      </c>
      <c r="L93" s="152">
        <f t="shared" si="2"/>
        <v>11077.93187</v>
      </c>
    </row>
    <row r="94" spans="1:12" s="3" customFormat="1" ht="13.5">
      <c r="A94" s="66" t="s">
        <v>27</v>
      </c>
      <c r="B94" s="150">
        <v>26913.96934</v>
      </c>
      <c r="C94" s="150">
        <v>203.67</v>
      </c>
      <c r="D94" s="151">
        <v>2183.62138</v>
      </c>
      <c r="E94" s="151">
        <v>29.40736</v>
      </c>
      <c r="F94" s="151">
        <v>317.9006</v>
      </c>
      <c r="G94" s="151">
        <v>409.5228</v>
      </c>
      <c r="H94" s="151">
        <v>1928.27016</v>
      </c>
      <c r="I94" s="151">
        <v>0</v>
      </c>
      <c r="J94" s="151">
        <v>0</v>
      </c>
      <c r="K94" s="150">
        <v>75.5486</v>
      </c>
      <c r="L94" s="152">
        <f t="shared" si="2"/>
        <v>32061.910239999997</v>
      </c>
    </row>
    <row r="95" spans="1:12" s="3" customFormat="1" ht="13.5">
      <c r="A95" s="66" t="s">
        <v>176</v>
      </c>
      <c r="B95" s="150">
        <v>7909.79504</v>
      </c>
      <c r="C95" s="150">
        <v>102.84115</v>
      </c>
      <c r="D95" s="150">
        <v>2670.63095</v>
      </c>
      <c r="E95" s="151">
        <v>0.22966</v>
      </c>
      <c r="F95" s="151">
        <v>186.47069</v>
      </c>
      <c r="G95" s="151">
        <v>201.21439999999998</v>
      </c>
      <c r="H95" s="151">
        <v>2816.14238</v>
      </c>
      <c r="I95" s="151">
        <v>0</v>
      </c>
      <c r="J95" s="151">
        <v>0</v>
      </c>
      <c r="K95" s="150">
        <v>280.813</v>
      </c>
      <c r="L95" s="152">
        <f t="shared" si="2"/>
        <v>14168.137270000001</v>
      </c>
    </row>
    <row r="96" spans="1:12" s="3" customFormat="1" ht="12.75" customHeight="1">
      <c r="A96" s="154" t="s">
        <v>31</v>
      </c>
      <c r="B96" s="150">
        <v>7197.43708</v>
      </c>
      <c r="C96" s="150">
        <v>98.5808</v>
      </c>
      <c r="D96" s="150">
        <v>891.6711899999999</v>
      </c>
      <c r="E96" s="151">
        <v>109.50625</v>
      </c>
      <c r="F96" s="151">
        <v>345.54365</v>
      </c>
      <c r="G96" s="151">
        <v>85.83966000000001</v>
      </c>
      <c r="H96" s="151">
        <v>1083.31835</v>
      </c>
      <c r="I96" s="151">
        <v>0</v>
      </c>
      <c r="J96" s="151">
        <v>0</v>
      </c>
      <c r="K96" s="150">
        <v>92.9</v>
      </c>
      <c r="L96" s="152">
        <f t="shared" si="2"/>
        <v>9904.796979999997</v>
      </c>
    </row>
    <row r="97" spans="1:12" s="3" customFormat="1" ht="13.5">
      <c r="A97" s="68" t="s">
        <v>175</v>
      </c>
      <c r="B97" s="150">
        <v>8043.07356</v>
      </c>
      <c r="C97" s="150">
        <v>119.378</v>
      </c>
      <c r="D97" s="150">
        <v>1829.68689</v>
      </c>
      <c r="E97" s="151">
        <v>0.008400000000000001</v>
      </c>
      <c r="F97" s="151">
        <v>126.33496000000001</v>
      </c>
      <c r="G97" s="151">
        <v>343.6361</v>
      </c>
      <c r="H97" s="151">
        <v>2400.33403</v>
      </c>
      <c r="I97" s="151">
        <v>0</v>
      </c>
      <c r="J97" s="151">
        <v>0</v>
      </c>
      <c r="K97" s="150">
        <v>134.09695000000002</v>
      </c>
      <c r="L97" s="152">
        <f t="shared" si="2"/>
        <v>12996.548889999998</v>
      </c>
    </row>
    <row r="98" spans="1:12" s="3" customFormat="1" ht="12.75" customHeight="1">
      <c r="A98" s="66" t="s">
        <v>217</v>
      </c>
      <c r="B98" s="150">
        <v>9476.52071</v>
      </c>
      <c r="C98" s="150">
        <v>190.867</v>
      </c>
      <c r="D98" s="150">
        <v>2345.1576800000003</v>
      </c>
      <c r="E98" s="151">
        <v>2.94773</v>
      </c>
      <c r="F98" s="151">
        <v>449.30042</v>
      </c>
      <c r="G98" s="151">
        <v>155.64764000000002</v>
      </c>
      <c r="H98" s="151">
        <v>1850.50223</v>
      </c>
      <c r="I98" s="151">
        <v>0</v>
      </c>
      <c r="J98" s="151">
        <v>0</v>
      </c>
      <c r="K98" s="150">
        <v>729.85</v>
      </c>
      <c r="L98" s="152">
        <f t="shared" si="2"/>
        <v>15200.79341</v>
      </c>
    </row>
    <row r="99" spans="1:12" s="3" customFormat="1" ht="13.5">
      <c r="A99" s="66" t="s">
        <v>28</v>
      </c>
      <c r="B99" s="150">
        <v>10140.64404</v>
      </c>
      <c r="C99" s="150">
        <v>94.753</v>
      </c>
      <c r="D99" s="150">
        <v>1568.15659</v>
      </c>
      <c r="E99" s="151">
        <v>34.20771</v>
      </c>
      <c r="F99" s="151">
        <v>104.2823</v>
      </c>
      <c r="G99" s="151">
        <v>60.347089999999994</v>
      </c>
      <c r="H99" s="151">
        <v>1213.7548100000001</v>
      </c>
      <c r="I99" s="151">
        <v>0</v>
      </c>
      <c r="J99" s="151">
        <v>0</v>
      </c>
      <c r="K99" s="150">
        <v>62.481</v>
      </c>
      <c r="L99" s="152">
        <f t="shared" si="2"/>
        <v>13278.626540000001</v>
      </c>
    </row>
    <row r="100" spans="1:12" s="3" customFormat="1" ht="13.5">
      <c r="A100" s="66" t="s">
        <v>43</v>
      </c>
      <c r="B100" s="150">
        <v>2179.32902</v>
      </c>
      <c r="C100" s="150">
        <v>20.966</v>
      </c>
      <c r="D100" s="150">
        <v>412.17315</v>
      </c>
      <c r="E100" s="151">
        <v>4.6486</v>
      </c>
      <c r="F100" s="151">
        <v>2.17315</v>
      </c>
      <c r="G100" s="151">
        <v>50.82709</v>
      </c>
      <c r="H100" s="151">
        <v>356.51047</v>
      </c>
      <c r="I100" s="151">
        <v>0</v>
      </c>
      <c r="J100" s="151">
        <v>0</v>
      </c>
      <c r="K100" s="150">
        <v>121.11765</v>
      </c>
      <c r="L100" s="152">
        <f>SUM(B100:K100)</f>
        <v>3147.7451300000002</v>
      </c>
    </row>
    <row r="101" spans="1:12" s="3" customFormat="1" ht="13.5">
      <c r="A101" s="66" t="s">
        <v>190</v>
      </c>
      <c r="B101" s="150">
        <v>1880.04321</v>
      </c>
      <c r="C101" s="150">
        <v>146.252</v>
      </c>
      <c r="D101" s="150">
        <v>1241.96847</v>
      </c>
      <c r="E101" s="151">
        <v>26.535709999999998</v>
      </c>
      <c r="F101" s="151">
        <v>317.70036</v>
      </c>
      <c r="G101" s="151">
        <v>104.95769</v>
      </c>
      <c r="H101" s="151">
        <v>2003.46254</v>
      </c>
      <c r="I101" s="151">
        <v>0</v>
      </c>
      <c r="J101" s="151">
        <v>0</v>
      </c>
      <c r="K101" s="150">
        <v>260.83244</v>
      </c>
      <c r="L101" s="152">
        <f>SUM(B101:K101)</f>
        <v>5981.752420000001</v>
      </c>
    </row>
    <row r="102" spans="1:12" s="3" customFormat="1" ht="13.5">
      <c r="A102" s="66" t="s">
        <v>44</v>
      </c>
      <c r="B102" s="150">
        <v>5070.63348</v>
      </c>
      <c r="C102" s="150">
        <v>62.174</v>
      </c>
      <c r="D102" s="150">
        <v>1023.7803</v>
      </c>
      <c r="E102" s="151">
        <v>55.30343</v>
      </c>
      <c r="F102" s="151">
        <v>128.54075</v>
      </c>
      <c r="G102" s="151">
        <v>101.1015</v>
      </c>
      <c r="H102" s="151">
        <v>385.03817</v>
      </c>
      <c r="I102" s="151">
        <v>0</v>
      </c>
      <c r="J102" s="151">
        <v>0</v>
      </c>
      <c r="K102" s="150">
        <v>93.23425</v>
      </c>
      <c r="L102" s="152">
        <f>SUM(B102:K102)</f>
        <v>6919.805880000001</v>
      </c>
    </row>
    <row r="103" spans="1:12" s="3" customFormat="1" ht="13.5">
      <c r="A103" s="66" t="s">
        <v>299</v>
      </c>
      <c r="B103" s="150">
        <v>3144.06708</v>
      </c>
      <c r="C103" s="150">
        <v>11.053</v>
      </c>
      <c r="D103" s="151">
        <v>712.58158</v>
      </c>
      <c r="E103" s="151">
        <v>31.47865</v>
      </c>
      <c r="F103" s="151">
        <v>188.79108</v>
      </c>
      <c r="G103" s="151">
        <v>126.95307</v>
      </c>
      <c r="H103" s="151">
        <v>63.53589</v>
      </c>
      <c r="I103" s="151">
        <v>0</v>
      </c>
      <c r="J103" s="151">
        <v>0</v>
      </c>
      <c r="K103" s="150">
        <v>309.87168</v>
      </c>
      <c r="L103" s="152">
        <f>SUM(B103:K103)</f>
        <v>4588.33203</v>
      </c>
    </row>
    <row r="104" spans="1:12" s="143" customFormat="1" ht="18" customHeight="1">
      <c r="A104" s="199" t="s">
        <v>199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</row>
    <row r="105" spans="1:12" s="3" customFormat="1" ht="13.5">
      <c r="A105" s="66" t="s">
        <v>11</v>
      </c>
      <c r="B105" s="150">
        <v>1155.4964499999999</v>
      </c>
      <c r="C105" s="150">
        <v>26.564</v>
      </c>
      <c r="D105" s="153" t="s">
        <v>272</v>
      </c>
      <c r="E105" s="153" t="s">
        <v>272</v>
      </c>
      <c r="F105" s="151">
        <v>21.93557</v>
      </c>
      <c r="G105" s="151">
        <v>2.752</v>
      </c>
      <c r="H105" s="153" t="s">
        <v>272</v>
      </c>
      <c r="I105" s="151">
        <v>0</v>
      </c>
      <c r="J105" s="153" t="s">
        <v>272</v>
      </c>
      <c r="K105" s="150">
        <v>0</v>
      </c>
      <c r="L105" s="152">
        <v>1578.81675</v>
      </c>
    </row>
    <row r="106" spans="1:12" s="3" customFormat="1" ht="13.5">
      <c r="A106" s="66" t="s">
        <v>12</v>
      </c>
      <c r="B106" s="150">
        <v>26935.06518</v>
      </c>
      <c r="C106" s="150">
        <v>311.90502000000004</v>
      </c>
      <c r="D106" s="153" t="s">
        <v>272</v>
      </c>
      <c r="E106" s="153" t="s">
        <v>272</v>
      </c>
      <c r="F106" s="151">
        <v>4244.99918</v>
      </c>
      <c r="G106" s="151">
        <v>90.25580000000001</v>
      </c>
      <c r="H106" s="153" t="s">
        <v>272</v>
      </c>
      <c r="I106" s="151">
        <v>0</v>
      </c>
      <c r="J106" s="153" t="s">
        <v>272</v>
      </c>
      <c r="K106" s="150">
        <v>137.92725</v>
      </c>
      <c r="L106" s="152">
        <v>37352.37997</v>
      </c>
    </row>
    <row r="107" spans="1:12" s="3" customFormat="1" ht="13.5">
      <c r="A107" s="66" t="s">
        <v>13</v>
      </c>
      <c r="B107" s="150">
        <v>1351.3536000000001</v>
      </c>
      <c r="C107" s="150">
        <v>41.458</v>
      </c>
      <c r="D107" s="153" t="s">
        <v>272</v>
      </c>
      <c r="E107" s="153" t="s">
        <v>272</v>
      </c>
      <c r="F107" s="151">
        <v>67.92034</v>
      </c>
      <c r="G107" s="151">
        <v>59.36835</v>
      </c>
      <c r="H107" s="153" t="s">
        <v>272</v>
      </c>
      <c r="I107" s="151">
        <v>0</v>
      </c>
      <c r="J107" s="153" t="s">
        <v>272</v>
      </c>
      <c r="K107" s="150">
        <v>0</v>
      </c>
      <c r="L107" s="152">
        <v>2535.6404500000003</v>
      </c>
    </row>
    <row r="108" spans="1:12" s="3" customFormat="1" ht="13.5">
      <c r="A108" s="66" t="s">
        <v>15</v>
      </c>
      <c r="B108" s="150">
        <v>2866.91739</v>
      </c>
      <c r="C108" s="150">
        <v>59.741</v>
      </c>
      <c r="D108" s="153" t="s">
        <v>272</v>
      </c>
      <c r="E108" s="153" t="s">
        <v>272</v>
      </c>
      <c r="F108" s="151">
        <v>185.39032999999998</v>
      </c>
      <c r="G108" s="151">
        <v>0</v>
      </c>
      <c r="H108" s="153" t="s">
        <v>272</v>
      </c>
      <c r="I108" s="151">
        <v>0</v>
      </c>
      <c r="J108" s="153" t="s">
        <v>272</v>
      </c>
      <c r="K108" s="150">
        <v>78.5736</v>
      </c>
      <c r="L108" s="152">
        <v>3007.45116</v>
      </c>
    </row>
    <row r="109" spans="1:12" s="3" customFormat="1" ht="13.5">
      <c r="A109" s="66" t="s">
        <v>8</v>
      </c>
      <c r="B109" s="150">
        <v>373689.19606</v>
      </c>
      <c r="C109" s="150">
        <v>4364.54659</v>
      </c>
      <c r="D109" s="153" t="s">
        <v>272</v>
      </c>
      <c r="E109" s="153" t="s">
        <v>272</v>
      </c>
      <c r="F109" s="151">
        <v>37252.82355</v>
      </c>
      <c r="G109" s="151">
        <v>1340.25436</v>
      </c>
      <c r="H109" s="153" t="s">
        <v>272</v>
      </c>
      <c r="I109" s="151">
        <v>0</v>
      </c>
      <c r="J109" s="153" t="s">
        <v>272</v>
      </c>
      <c r="K109" s="150">
        <v>1902.05756</v>
      </c>
      <c r="L109" s="152">
        <v>491617.96349</v>
      </c>
    </row>
    <row r="110" spans="1:12" s="3" customFormat="1" ht="13.5">
      <c r="A110" s="66" t="s">
        <v>19</v>
      </c>
      <c r="B110" s="150">
        <v>2866.91739</v>
      </c>
      <c r="C110" s="150">
        <v>21.998</v>
      </c>
      <c r="D110" s="153" t="s">
        <v>272</v>
      </c>
      <c r="E110" s="153" t="s">
        <v>272</v>
      </c>
      <c r="F110" s="151">
        <v>190.48339</v>
      </c>
      <c r="G110" s="151">
        <v>34.09265</v>
      </c>
      <c r="H110" s="153" t="s">
        <v>272</v>
      </c>
      <c r="I110" s="151">
        <v>0</v>
      </c>
      <c r="J110" s="153" t="s">
        <v>272</v>
      </c>
      <c r="K110" s="150">
        <v>5</v>
      </c>
      <c r="L110" s="152">
        <v>3657.8860099999997</v>
      </c>
    </row>
    <row r="111" spans="1:12" s="3" customFormat="1" ht="13.5">
      <c r="A111" s="66" t="s">
        <v>157</v>
      </c>
      <c r="B111" s="150">
        <v>4195.920929999999</v>
      </c>
      <c r="C111" s="150">
        <v>43.78</v>
      </c>
      <c r="D111" s="153" t="s">
        <v>272</v>
      </c>
      <c r="E111" s="153" t="s">
        <v>272</v>
      </c>
      <c r="F111" s="151">
        <v>482.17162</v>
      </c>
      <c r="G111" s="151">
        <v>74.19755</v>
      </c>
      <c r="H111" s="153" t="s">
        <v>272</v>
      </c>
      <c r="I111" s="151">
        <v>0</v>
      </c>
      <c r="J111" s="153" t="s">
        <v>272</v>
      </c>
      <c r="K111" s="150">
        <v>176.63475</v>
      </c>
      <c r="L111" s="152">
        <v>6888.7219000000005</v>
      </c>
    </row>
    <row r="112" spans="1:12" s="3" customFormat="1" ht="12.75" customHeight="1">
      <c r="A112" s="66" t="s">
        <v>150</v>
      </c>
      <c r="B112" s="150">
        <v>2448.6587000000004</v>
      </c>
      <c r="C112" s="150">
        <v>43.321</v>
      </c>
      <c r="D112" s="153" t="s">
        <v>272</v>
      </c>
      <c r="E112" s="153" t="s">
        <v>272</v>
      </c>
      <c r="F112" s="151">
        <v>37.51614</v>
      </c>
      <c r="G112" s="151">
        <v>59.83011</v>
      </c>
      <c r="H112" s="153" t="s">
        <v>272</v>
      </c>
      <c r="I112" s="151">
        <v>0</v>
      </c>
      <c r="J112" s="153" t="s">
        <v>272</v>
      </c>
      <c r="K112" s="150">
        <v>0</v>
      </c>
      <c r="L112" s="152">
        <v>3373.21494</v>
      </c>
    </row>
    <row r="113" spans="1:12" s="10" customFormat="1" ht="18" customHeight="1">
      <c r="A113" s="54" t="s">
        <v>3</v>
      </c>
      <c r="B113" s="69">
        <f>SUM(B4:B103)+SUM(B105:B112)</f>
        <v>1370719.7964800003</v>
      </c>
      <c r="C113" s="69">
        <f>SUM(C4:C103)+SUM(C105:C112)</f>
        <v>21960.211320000002</v>
      </c>
      <c r="D113" s="144" t="s">
        <v>273</v>
      </c>
      <c r="E113" s="144" t="s">
        <v>273</v>
      </c>
      <c r="F113" s="69">
        <f>SUM(F4:F103)+SUM(F105:F112)</f>
        <v>99971.26952999999</v>
      </c>
      <c r="G113" s="69">
        <f>SUM(G4:G103)+SUM(G105:G112)</f>
        <v>15912.457699999999</v>
      </c>
      <c r="H113" s="144" t="s">
        <v>273</v>
      </c>
      <c r="I113" s="69">
        <f>SUM(I4:I103)+SUM(I105:I112)</f>
        <v>90.115</v>
      </c>
      <c r="J113" s="144" t="s">
        <v>273</v>
      </c>
      <c r="K113" s="69">
        <f>SUM(K4:K103)+SUM(K105:K112)</f>
        <v>59667.20298000001</v>
      </c>
      <c r="L113" s="69">
        <f>SUM(L4:L103)+SUM(L105:L112)</f>
        <v>2114179.1283399994</v>
      </c>
    </row>
    <row r="114" spans="1:12" s="17" customFormat="1" ht="27.75" customHeight="1">
      <c r="A114" s="17" t="s">
        <v>193</v>
      </c>
      <c r="B114" s="32"/>
      <c r="C114" s="32"/>
      <c r="D114" s="32"/>
      <c r="E114" s="37"/>
      <c r="F114" s="32"/>
      <c r="G114" s="37"/>
      <c r="H114" s="32"/>
      <c r="I114" s="32"/>
      <c r="J114" s="32"/>
      <c r="K114" s="37"/>
      <c r="L114" s="32"/>
    </row>
    <row r="115" spans="1:5" s="17" customFormat="1" ht="17.25" customHeight="1">
      <c r="A115" s="17" t="s">
        <v>249</v>
      </c>
      <c r="E115" s="28"/>
    </row>
    <row r="116" spans="1:5" s="17" customFormat="1" ht="9" customHeight="1">
      <c r="A116" s="17" t="s">
        <v>248</v>
      </c>
      <c r="E116" s="28"/>
    </row>
    <row r="117" spans="1:5" s="17" customFormat="1" ht="9">
      <c r="A117" s="17" t="s">
        <v>212</v>
      </c>
      <c r="E117" s="28"/>
    </row>
    <row r="118" spans="1:8" s="17" customFormat="1" ht="17.25" customHeight="1">
      <c r="A118" s="17" t="s">
        <v>274</v>
      </c>
      <c r="H118" s="32"/>
    </row>
    <row r="119" spans="1:12" s="23" customFormat="1" ht="12" customHeight="1">
      <c r="A119" s="10" t="s">
        <v>275</v>
      </c>
      <c r="B119" s="3"/>
      <c r="C119" s="3"/>
      <c r="D119" s="3"/>
      <c r="E119" s="3"/>
      <c r="F119" s="145"/>
      <c r="G119" s="3"/>
      <c r="H119" s="3"/>
      <c r="I119" s="3"/>
      <c r="J119" s="3"/>
      <c r="K119" s="3"/>
      <c r="L119" s="146"/>
    </row>
    <row r="120" spans="2:12" ht="13.5">
      <c r="B120" s="16"/>
      <c r="C120" s="16"/>
      <c r="D120" s="16"/>
      <c r="E120" s="16"/>
      <c r="F120" s="18"/>
      <c r="G120" s="16"/>
      <c r="H120" s="16"/>
      <c r="I120" s="16"/>
      <c r="J120" s="16"/>
      <c r="K120" s="16"/>
      <c r="L120" s="147"/>
    </row>
    <row r="121" spans="2:12" ht="13.5">
      <c r="B121" s="16"/>
      <c r="C121" s="16"/>
      <c r="D121" s="16"/>
      <c r="E121" s="16"/>
      <c r="F121" s="18"/>
      <c r="G121" s="16"/>
      <c r="H121" s="16"/>
      <c r="I121" s="16"/>
      <c r="J121" s="16"/>
      <c r="K121" s="16"/>
      <c r="L121" s="147"/>
    </row>
    <row r="122" spans="2:12" ht="13.5">
      <c r="B122" s="16"/>
      <c r="C122" s="16"/>
      <c r="D122" s="16"/>
      <c r="E122" s="16"/>
      <c r="F122" s="18"/>
      <c r="G122" s="16"/>
      <c r="H122" s="16"/>
      <c r="I122" s="16"/>
      <c r="J122" s="16"/>
      <c r="K122" s="16"/>
      <c r="L122" s="147"/>
    </row>
    <row r="123" spans="2:12" ht="13.5">
      <c r="B123" s="16"/>
      <c r="C123" s="16"/>
      <c r="D123" s="16"/>
      <c r="E123" s="16"/>
      <c r="F123" s="18"/>
      <c r="G123" s="16"/>
      <c r="H123" s="16"/>
      <c r="I123" s="16"/>
      <c r="J123" s="16"/>
      <c r="K123" s="16"/>
      <c r="L123" s="147"/>
    </row>
    <row r="124" spans="2:12" ht="13.5">
      <c r="B124" s="16"/>
      <c r="C124" s="16"/>
      <c r="D124" s="16"/>
      <c r="E124" s="16"/>
      <c r="F124" s="18"/>
      <c r="G124" s="16"/>
      <c r="H124" s="16"/>
      <c r="I124" s="16"/>
      <c r="J124" s="16"/>
      <c r="K124" s="16"/>
      <c r="L124" s="147"/>
    </row>
    <row r="125" spans="2:12" ht="13.5">
      <c r="B125" s="16"/>
      <c r="C125" s="16"/>
      <c r="D125" s="16"/>
      <c r="E125" s="16"/>
      <c r="F125" s="18"/>
      <c r="G125" s="16"/>
      <c r="H125" s="16"/>
      <c r="I125" s="16"/>
      <c r="J125" s="16"/>
      <c r="K125" s="16"/>
      <c r="L125" s="147"/>
    </row>
    <row r="126" spans="2:12" ht="13.5">
      <c r="B126" s="16"/>
      <c r="C126" s="16"/>
      <c r="D126" s="16"/>
      <c r="E126" s="16"/>
      <c r="F126" s="18"/>
      <c r="G126" s="16"/>
      <c r="H126" s="16"/>
      <c r="I126" s="16"/>
      <c r="J126" s="16"/>
      <c r="K126" s="16"/>
      <c r="L126" s="147"/>
    </row>
    <row r="127" spans="2:12" ht="13.5">
      <c r="B127" s="16"/>
      <c r="C127" s="16"/>
      <c r="D127" s="16"/>
      <c r="E127" s="16"/>
      <c r="F127" s="18"/>
      <c r="G127" s="16"/>
      <c r="H127" s="16"/>
      <c r="I127" s="16"/>
      <c r="J127" s="16"/>
      <c r="K127" s="16"/>
      <c r="L127" s="147"/>
    </row>
    <row r="128" spans="2:12" ht="13.5">
      <c r="B128" s="16"/>
      <c r="C128" s="16"/>
      <c r="D128" s="16"/>
      <c r="E128" s="16"/>
      <c r="F128" s="18"/>
      <c r="G128" s="16"/>
      <c r="H128" s="16"/>
      <c r="I128" s="16"/>
      <c r="J128" s="16"/>
      <c r="K128" s="16"/>
      <c r="L128" s="147"/>
    </row>
    <row r="129" spans="2:12" ht="13.5">
      <c r="B129" s="16"/>
      <c r="C129" s="16"/>
      <c r="D129" s="16"/>
      <c r="E129" s="16"/>
      <c r="F129" s="18"/>
      <c r="G129" s="16"/>
      <c r="H129" s="16"/>
      <c r="I129" s="16"/>
      <c r="J129" s="16"/>
      <c r="K129" s="16"/>
      <c r="L129" s="147"/>
    </row>
    <row r="130" spans="2:12" ht="13.5">
      <c r="B130" s="16"/>
      <c r="C130" s="16"/>
      <c r="D130" s="16"/>
      <c r="E130" s="16"/>
      <c r="F130" s="18"/>
      <c r="G130" s="16"/>
      <c r="H130" s="16"/>
      <c r="I130" s="16"/>
      <c r="J130" s="16"/>
      <c r="K130" s="16"/>
      <c r="L130" s="147"/>
    </row>
    <row r="131" spans="2:12" ht="13.5">
      <c r="B131" s="16"/>
      <c r="C131" s="16"/>
      <c r="D131" s="16"/>
      <c r="E131" s="16"/>
      <c r="F131" s="18"/>
      <c r="G131" s="16"/>
      <c r="H131" s="16"/>
      <c r="I131" s="16"/>
      <c r="J131" s="16"/>
      <c r="K131" s="16"/>
      <c r="L131" s="147"/>
    </row>
    <row r="132" spans="2:12" ht="13.5">
      <c r="B132" s="16"/>
      <c r="C132" s="16"/>
      <c r="D132" s="16"/>
      <c r="E132" s="16"/>
      <c r="F132" s="18"/>
      <c r="G132" s="16"/>
      <c r="H132" s="16"/>
      <c r="I132" s="16"/>
      <c r="J132" s="16"/>
      <c r="K132" s="16"/>
      <c r="L132" s="147"/>
    </row>
    <row r="133" spans="2:12" ht="13.5">
      <c r="B133" s="16"/>
      <c r="C133" s="16"/>
      <c r="D133" s="16"/>
      <c r="E133" s="16"/>
      <c r="F133" s="18"/>
      <c r="G133" s="16"/>
      <c r="H133" s="16"/>
      <c r="I133" s="16"/>
      <c r="J133" s="16"/>
      <c r="K133" s="16"/>
      <c r="L133" s="147"/>
    </row>
    <row r="134" spans="2:12" ht="13.5">
      <c r="B134" s="16"/>
      <c r="C134" s="16"/>
      <c r="D134" s="16"/>
      <c r="E134" s="16"/>
      <c r="F134" s="18"/>
      <c r="G134" s="16"/>
      <c r="H134" s="16"/>
      <c r="I134" s="16"/>
      <c r="J134" s="16"/>
      <c r="K134" s="16"/>
      <c r="L134" s="147"/>
    </row>
    <row r="135" spans="2:12" ht="13.5">
      <c r="B135" s="16"/>
      <c r="C135" s="16"/>
      <c r="D135" s="16"/>
      <c r="E135" s="16"/>
      <c r="F135" s="18"/>
      <c r="G135" s="16"/>
      <c r="H135" s="16"/>
      <c r="I135" s="16"/>
      <c r="J135" s="16"/>
      <c r="K135" s="16"/>
      <c r="L135" s="147"/>
    </row>
    <row r="136" spans="2:12" ht="13.5">
      <c r="B136" s="16"/>
      <c r="C136" s="16"/>
      <c r="D136" s="16"/>
      <c r="E136" s="16"/>
      <c r="F136" s="18"/>
      <c r="G136" s="16"/>
      <c r="H136" s="16"/>
      <c r="I136" s="16"/>
      <c r="J136" s="16"/>
      <c r="K136" s="16"/>
      <c r="L136" s="147"/>
    </row>
    <row r="137" spans="2:12" ht="13.5">
      <c r="B137" s="16"/>
      <c r="C137" s="16"/>
      <c r="D137" s="16"/>
      <c r="E137" s="16"/>
      <c r="F137" s="18"/>
      <c r="G137" s="16"/>
      <c r="H137" s="16"/>
      <c r="I137" s="16"/>
      <c r="J137" s="16"/>
      <c r="K137" s="16"/>
      <c r="L137" s="147"/>
    </row>
    <row r="138" spans="2:12" ht="13.5">
      <c r="B138" s="16"/>
      <c r="C138" s="16"/>
      <c r="D138" s="16"/>
      <c r="E138" s="16"/>
      <c r="F138" s="18"/>
      <c r="G138" s="16"/>
      <c r="H138" s="16"/>
      <c r="I138" s="16"/>
      <c r="J138" s="16"/>
      <c r="K138" s="16"/>
      <c r="L138" s="147"/>
    </row>
    <row r="139" spans="2:12" ht="13.5">
      <c r="B139" s="16"/>
      <c r="C139" s="16"/>
      <c r="D139" s="16"/>
      <c r="E139" s="16"/>
      <c r="F139" s="18"/>
      <c r="G139" s="16"/>
      <c r="H139" s="16"/>
      <c r="I139" s="16"/>
      <c r="J139" s="16"/>
      <c r="K139" s="16"/>
      <c r="L139" s="147"/>
    </row>
    <row r="140" spans="2:12" ht="13.5">
      <c r="B140" s="16"/>
      <c r="C140" s="16"/>
      <c r="D140" s="16"/>
      <c r="E140" s="16"/>
      <c r="F140" s="18"/>
      <c r="G140" s="16"/>
      <c r="H140" s="16"/>
      <c r="I140" s="16"/>
      <c r="J140" s="16"/>
      <c r="K140" s="16"/>
      <c r="L140" s="147"/>
    </row>
    <row r="141" spans="2:12" ht="13.5">
      <c r="B141" s="16"/>
      <c r="C141" s="16"/>
      <c r="D141" s="16"/>
      <c r="E141" s="16"/>
      <c r="F141" s="18"/>
      <c r="G141" s="16"/>
      <c r="H141" s="16"/>
      <c r="I141" s="16"/>
      <c r="J141" s="16"/>
      <c r="K141" s="16"/>
      <c r="L141" s="147"/>
    </row>
    <row r="142" spans="2:12" ht="13.5">
      <c r="B142" s="16"/>
      <c r="C142" s="16"/>
      <c r="D142" s="16"/>
      <c r="E142" s="16"/>
      <c r="F142" s="18"/>
      <c r="G142" s="16"/>
      <c r="H142" s="16"/>
      <c r="I142" s="16"/>
      <c r="J142" s="16"/>
      <c r="K142" s="16"/>
      <c r="L142" s="147"/>
    </row>
    <row r="143" spans="2:12" ht="13.5">
      <c r="B143" s="16"/>
      <c r="C143" s="16"/>
      <c r="D143" s="16"/>
      <c r="E143" s="16"/>
      <c r="F143" s="18"/>
      <c r="G143" s="16"/>
      <c r="H143" s="16"/>
      <c r="I143" s="16"/>
      <c r="J143" s="16"/>
      <c r="K143" s="16"/>
      <c r="L143" s="147"/>
    </row>
    <row r="144" spans="2:12" ht="13.5">
      <c r="B144" s="16"/>
      <c r="C144" s="16"/>
      <c r="D144" s="16"/>
      <c r="E144" s="16"/>
      <c r="F144" s="18"/>
      <c r="G144" s="16"/>
      <c r="H144" s="16"/>
      <c r="I144" s="16"/>
      <c r="J144" s="16"/>
      <c r="K144" s="16"/>
      <c r="L144" s="147"/>
    </row>
    <row r="145" spans="2:12" ht="13.5">
      <c r="B145" s="16"/>
      <c r="C145" s="16"/>
      <c r="D145" s="16"/>
      <c r="E145" s="16"/>
      <c r="F145" s="18"/>
      <c r="G145" s="16"/>
      <c r="H145" s="16"/>
      <c r="I145" s="16"/>
      <c r="J145" s="16"/>
      <c r="K145" s="16"/>
      <c r="L145" s="147"/>
    </row>
    <row r="146" spans="2:12" ht="13.5">
      <c r="B146" s="16"/>
      <c r="C146" s="16"/>
      <c r="D146" s="16"/>
      <c r="E146" s="16"/>
      <c r="F146" s="18"/>
      <c r="G146" s="16"/>
      <c r="H146" s="16"/>
      <c r="I146" s="16"/>
      <c r="J146" s="16"/>
      <c r="K146" s="16"/>
      <c r="L146" s="147"/>
    </row>
    <row r="147" spans="2:12" ht="13.5">
      <c r="B147" s="16"/>
      <c r="C147" s="16"/>
      <c r="D147" s="16"/>
      <c r="E147" s="16"/>
      <c r="F147" s="18"/>
      <c r="G147" s="16"/>
      <c r="H147" s="16"/>
      <c r="I147" s="16"/>
      <c r="J147" s="16"/>
      <c r="K147" s="16"/>
      <c r="L147" s="147"/>
    </row>
    <row r="148" spans="2:12" ht="13.5">
      <c r="B148" s="16"/>
      <c r="C148" s="16"/>
      <c r="D148" s="16"/>
      <c r="E148" s="16"/>
      <c r="F148" s="18"/>
      <c r="G148" s="16"/>
      <c r="H148" s="16"/>
      <c r="I148" s="16"/>
      <c r="J148" s="16"/>
      <c r="K148" s="16"/>
      <c r="L148" s="147"/>
    </row>
    <row r="149" spans="2:12" ht="13.5">
      <c r="B149" s="16"/>
      <c r="C149" s="16"/>
      <c r="D149" s="16"/>
      <c r="E149" s="16"/>
      <c r="F149" s="18"/>
      <c r="G149" s="16"/>
      <c r="H149" s="16"/>
      <c r="I149" s="16"/>
      <c r="J149" s="16"/>
      <c r="K149" s="16"/>
      <c r="L149" s="147"/>
    </row>
    <row r="150" spans="2:12" ht="13.5">
      <c r="B150" s="16"/>
      <c r="C150" s="16"/>
      <c r="D150" s="16"/>
      <c r="E150" s="16"/>
      <c r="F150" s="18"/>
      <c r="G150" s="16"/>
      <c r="H150" s="16"/>
      <c r="I150" s="16"/>
      <c r="J150" s="16"/>
      <c r="K150" s="16"/>
      <c r="L150" s="147"/>
    </row>
    <row r="151" spans="2:12" ht="13.5">
      <c r="B151" s="16"/>
      <c r="C151" s="16"/>
      <c r="D151" s="16"/>
      <c r="E151" s="16"/>
      <c r="F151" s="18"/>
      <c r="G151" s="16"/>
      <c r="H151" s="16"/>
      <c r="I151" s="16"/>
      <c r="J151" s="16"/>
      <c r="K151" s="16"/>
      <c r="L151" s="147"/>
    </row>
    <row r="152" spans="2:12" ht="13.5">
      <c r="B152" s="16"/>
      <c r="C152" s="16"/>
      <c r="D152" s="16"/>
      <c r="E152" s="16"/>
      <c r="F152" s="18"/>
      <c r="G152" s="16"/>
      <c r="H152" s="16"/>
      <c r="I152" s="16"/>
      <c r="J152" s="16"/>
      <c r="K152" s="16"/>
      <c r="L152" s="147"/>
    </row>
    <row r="153" spans="2:12" ht="13.5">
      <c r="B153" s="16"/>
      <c r="C153" s="16"/>
      <c r="D153" s="16"/>
      <c r="E153" s="16"/>
      <c r="F153" s="18"/>
      <c r="G153" s="16"/>
      <c r="H153" s="16"/>
      <c r="I153" s="16"/>
      <c r="J153" s="16"/>
      <c r="K153" s="16"/>
      <c r="L153" s="147"/>
    </row>
    <row r="154" spans="2:12" ht="13.5">
      <c r="B154" s="16"/>
      <c r="C154" s="16"/>
      <c r="D154" s="16"/>
      <c r="E154" s="16"/>
      <c r="F154" s="18"/>
      <c r="G154" s="16"/>
      <c r="H154" s="16"/>
      <c r="I154" s="16"/>
      <c r="J154" s="16"/>
      <c r="K154" s="16"/>
      <c r="L154" s="147"/>
    </row>
    <row r="155" spans="2:12" ht="13.5">
      <c r="B155" s="16"/>
      <c r="C155" s="16"/>
      <c r="D155" s="16"/>
      <c r="E155" s="16"/>
      <c r="F155" s="18"/>
      <c r="G155" s="16"/>
      <c r="H155" s="16"/>
      <c r="I155" s="16"/>
      <c r="J155" s="16"/>
      <c r="K155" s="16"/>
      <c r="L155" s="147"/>
    </row>
    <row r="156" spans="2:12" ht="13.5">
      <c r="B156" s="16"/>
      <c r="C156" s="16"/>
      <c r="D156" s="16"/>
      <c r="E156" s="16"/>
      <c r="F156" s="18"/>
      <c r="G156" s="16"/>
      <c r="H156" s="16"/>
      <c r="I156" s="16"/>
      <c r="J156" s="16"/>
      <c r="K156" s="16"/>
      <c r="L156" s="147"/>
    </row>
    <row r="157" spans="2:12" ht="13.5">
      <c r="B157" s="16"/>
      <c r="C157" s="16"/>
      <c r="D157" s="16"/>
      <c r="E157" s="16"/>
      <c r="F157" s="18"/>
      <c r="G157" s="16"/>
      <c r="H157" s="16"/>
      <c r="I157" s="16"/>
      <c r="J157" s="16"/>
      <c r="K157" s="16"/>
      <c r="L157" s="147"/>
    </row>
    <row r="158" spans="2:12" ht="13.5">
      <c r="B158" s="16"/>
      <c r="C158" s="16"/>
      <c r="D158" s="16"/>
      <c r="E158" s="16"/>
      <c r="F158" s="18"/>
      <c r="G158" s="16"/>
      <c r="H158" s="16"/>
      <c r="I158" s="16"/>
      <c r="J158" s="16"/>
      <c r="K158" s="16"/>
      <c r="L158" s="147"/>
    </row>
    <row r="159" spans="2:12" ht="13.5">
      <c r="B159" s="16"/>
      <c r="C159" s="16"/>
      <c r="D159" s="16"/>
      <c r="E159" s="16"/>
      <c r="F159" s="18"/>
      <c r="G159" s="16"/>
      <c r="H159" s="16"/>
      <c r="I159" s="16"/>
      <c r="J159" s="16"/>
      <c r="K159" s="16"/>
      <c r="L159" s="147"/>
    </row>
    <row r="160" spans="2:12" ht="13.5">
      <c r="B160" s="16"/>
      <c r="C160" s="16"/>
      <c r="D160" s="16"/>
      <c r="E160" s="16"/>
      <c r="F160" s="18"/>
      <c r="G160" s="16"/>
      <c r="H160" s="16"/>
      <c r="I160" s="16"/>
      <c r="J160" s="16"/>
      <c r="K160" s="16"/>
      <c r="L160" s="147"/>
    </row>
    <row r="161" spans="2:12" ht="13.5">
      <c r="B161" s="16"/>
      <c r="C161" s="16"/>
      <c r="D161" s="16"/>
      <c r="E161" s="16"/>
      <c r="F161" s="18"/>
      <c r="G161" s="16"/>
      <c r="H161" s="16"/>
      <c r="I161" s="16"/>
      <c r="J161" s="16"/>
      <c r="K161" s="16"/>
      <c r="L161" s="147"/>
    </row>
    <row r="162" spans="2:12" ht="13.5">
      <c r="B162" s="16"/>
      <c r="C162" s="16"/>
      <c r="D162" s="16"/>
      <c r="E162" s="16"/>
      <c r="F162" s="18"/>
      <c r="G162" s="16"/>
      <c r="H162" s="16"/>
      <c r="I162" s="16"/>
      <c r="J162" s="16"/>
      <c r="K162" s="16"/>
      <c r="L162" s="147"/>
    </row>
    <row r="163" spans="2:12" ht="13.5">
      <c r="B163" s="16"/>
      <c r="C163" s="16"/>
      <c r="D163" s="16"/>
      <c r="E163" s="16"/>
      <c r="F163" s="18"/>
      <c r="G163" s="16"/>
      <c r="H163" s="16"/>
      <c r="I163" s="16"/>
      <c r="J163" s="16"/>
      <c r="K163" s="16"/>
      <c r="L163" s="147"/>
    </row>
    <row r="164" spans="2:12" ht="13.5">
      <c r="B164" s="16"/>
      <c r="C164" s="16"/>
      <c r="D164" s="16"/>
      <c r="E164" s="16"/>
      <c r="F164" s="18"/>
      <c r="G164" s="16"/>
      <c r="H164" s="16"/>
      <c r="I164" s="16"/>
      <c r="J164" s="16"/>
      <c r="K164" s="16"/>
      <c r="L164" s="147"/>
    </row>
    <row r="165" spans="2:12" ht="13.5">
      <c r="B165" s="16"/>
      <c r="C165" s="16"/>
      <c r="D165" s="16"/>
      <c r="E165" s="16"/>
      <c r="F165" s="18"/>
      <c r="G165" s="16"/>
      <c r="H165" s="16"/>
      <c r="I165" s="16"/>
      <c r="J165" s="16"/>
      <c r="K165" s="16"/>
      <c r="L165" s="147"/>
    </row>
    <row r="166" spans="2:12" ht="13.5">
      <c r="B166" s="16"/>
      <c r="C166" s="16"/>
      <c r="D166" s="16"/>
      <c r="E166" s="16"/>
      <c r="F166" s="18"/>
      <c r="G166" s="16"/>
      <c r="H166" s="16"/>
      <c r="I166" s="16"/>
      <c r="J166" s="16"/>
      <c r="K166" s="16"/>
      <c r="L166" s="147"/>
    </row>
    <row r="167" spans="2:12" ht="13.5">
      <c r="B167" s="16"/>
      <c r="C167" s="16"/>
      <c r="D167" s="16"/>
      <c r="E167" s="16"/>
      <c r="F167" s="18"/>
      <c r="G167" s="16"/>
      <c r="H167" s="16"/>
      <c r="I167" s="16"/>
      <c r="J167" s="16"/>
      <c r="K167" s="16"/>
      <c r="L167" s="147"/>
    </row>
    <row r="168" spans="2:12" ht="13.5">
      <c r="B168" s="16"/>
      <c r="C168" s="16"/>
      <c r="D168" s="16"/>
      <c r="E168" s="16"/>
      <c r="F168" s="18"/>
      <c r="G168" s="16"/>
      <c r="H168" s="16"/>
      <c r="I168" s="16"/>
      <c r="J168" s="16"/>
      <c r="K168" s="16"/>
      <c r="L168" s="147"/>
    </row>
    <row r="169" spans="2:12" ht="13.5">
      <c r="B169" s="16"/>
      <c r="C169" s="16"/>
      <c r="D169" s="16"/>
      <c r="E169" s="16"/>
      <c r="F169" s="18"/>
      <c r="G169" s="16"/>
      <c r="H169" s="16"/>
      <c r="I169" s="16"/>
      <c r="J169" s="16"/>
      <c r="K169" s="16"/>
      <c r="L169" s="147"/>
    </row>
    <row r="170" spans="2:12" ht="13.5">
      <c r="B170" s="16"/>
      <c r="C170" s="16"/>
      <c r="D170" s="16"/>
      <c r="E170" s="16"/>
      <c r="F170" s="18"/>
      <c r="G170" s="16"/>
      <c r="H170" s="16"/>
      <c r="I170" s="16"/>
      <c r="J170" s="16"/>
      <c r="K170" s="16"/>
      <c r="L170" s="147"/>
    </row>
    <row r="171" spans="2:12" ht="13.5">
      <c r="B171" s="16"/>
      <c r="C171" s="16"/>
      <c r="D171" s="16"/>
      <c r="E171" s="16"/>
      <c r="F171" s="18"/>
      <c r="G171" s="16"/>
      <c r="H171" s="16"/>
      <c r="I171" s="16"/>
      <c r="J171" s="16"/>
      <c r="K171" s="16"/>
      <c r="L171" s="147"/>
    </row>
    <row r="172" spans="2:12" ht="13.5">
      <c r="B172" s="16"/>
      <c r="C172" s="16"/>
      <c r="D172" s="16"/>
      <c r="E172" s="16"/>
      <c r="F172" s="18"/>
      <c r="G172" s="16"/>
      <c r="H172" s="16"/>
      <c r="I172" s="16"/>
      <c r="J172" s="16"/>
      <c r="K172" s="16"/>
      <c r="L172" s="147"/>
    </row>
    <row r="173" spans="2:12" ht="13.5">
      <c r="B173" s="16"/>
      <c r="C173" s="16"/>
      <c r="D173" s="16"/>
      <c r="E173" s="16"/>
      <c r="F173" s="18"/>
      <c r="G173" s="16"/>
      <c r="H173" s="16"/>
      <c r="I173" s="16"/>
      <c r="J173" s="16"/>
      <c r="K173" s="16"/>
      <c r="L173" s="147"/>
    </row>
    <row r="174" spans="2:12" ht="13.5">
      <c r="B174" s="16"/>
      <c r="C174" s="16"/>
      <c r="D174" s="16"/>
      <c r="E174" s="16"/>
      <c r="F174" s="18"/>
      <c r="G174" s="16"/>
      <c r="H174" s="16"/>
      <c r="I174" s="16"/>
      <c r="J174" s="16"/>
      <c r="K174" s="16"/>
      <c r="L174" s="147"/>
    </row>
    <row r="175" spans="2:12" ht="13.5">
      <c r="B175" s="16"/>
      <c r="C175" s="16"/>
      <c r="D175" s="16"/>
      <c r="E175" s="16"/>
      <c r="F175" s="18"/>
      <c r="G175" s="16"/>
      <c r="H175" s="16"/>
      <c r="I175" s="16"/>
      <c r="J175" s="16"/>
      <c r="K175" s="16"/>
      <c r="L175" s="147"/>
    </row>
    <row r="176" spans="2:12" ht="13.5">
      <c r="B176" s="16"/>
      <c r="C176" s="16"/>
      <c r="D176" s="16"/>
      <c r="E176" s="16"/>
      <c r="F176" s="18"/>
      <c r="G176" s="16"/>
      <c r="H176" s="16"/>
      <c r="I176" s="16"/>
      <c r="J176" s="16"/>
      <c r="K176" s="16"/>
      <c r="L176" s="147"/>
    </row>
    <row r="177" spans="2:12" ht="13.5">
      <c r="B177" s="16"/>
      <c r="C177" s="16"/>
      <c r="D177" s="16"/>
      <c r="E177" s="16"/>
      <c r="F177" s="18"/>
      <c r="G177" s="16"/>
      <c r="H177" s="16"/>
      <c r="I177" s="16"/>
      <c r="J177" s="16"/>
      <c r="K177" s="16"/>
      <c r="L177" s="147"/>
    </row>
    <row r="178" spans="2:12" ht="13.5">
      <c r="B178" s="16"/>
      <c r="C178" s="16"/>
      <c r="D178" s="16"/>
      <c r="E178" s="16"/>
      <c r="F178" s="18"/>
      <c r="G178" s="16"/>
      <c r="H178" s="16"/>
      <c r="I178" s="16"/>
      <c r="J178" s="16"/>
      <c r="K178" s="16"/>
      <c r="L178" s="147"/>
    </row>
    <row r="179" spans="2:12" ht="13.5">
      <c r="B179" s="16"/>
      <c r="C179" s="16"/>
      <c r="D179" s="16"/>
      <c r="E179" s="16"/>
      <c r="F179" s="18"/>
      <c r="G179" s="16"/>
      <c r="H179" s="16"/>
      <c r="I179" s="16"/>
      <c r="J179" s="16"/>
      <c r="K179" s="16"/>
      <c r="L179" s="147"/>
    </row>
    <row r="180" spans="2:12" ht="13.5">
      <c r="B180" s="16"/>
      <c r="C180" s="16"/>
      <c r="D180" s="16"/>
      <c r="E180" s="16"/>
      <c r="F180" s="18"/>
      <c r="G180" s="16"/>
      <c r="H180" s="16"/>
      <c r="I180" s="16"/>
      <c r="J180" s="16"/>
      <c r="K180" s="16"/>
      <c r="L180" s="147"/>
    </row>
    <row r="181" spans="2:12" ht="13.5">
      <c r="B181" s="16"/>
      <c r="C181" s="16"/>
      <c r="D181" s="16"/>
      <c r="E181" s="16"/>
      <c r="F181" s="18"/>
      <c r="G181" s="16"/>
      <c r="H181" s="16"/>
      <c r="I181" s="16"/>
      <c r="J181" s="16"/>
      <c r="K181" s="16"/>
      <c r="L181" s="147"/>
    </row>
    <row r="182" spans="2:12" ht="13.5">
      <c r="B182" s="16"/>
      <c r="C182" s="16"/>
      <c r="D182" s="16"/>
      <c r="E182" s="16"/>
      <c r="F182" s="18"/>
      <c r="G182" s="16"/>
      <c r="H182" s="16"/>
      <c r="I182" s="16"/>
      <c r="J182" s="16"/>
      <c r="K182" s="16"/>
      <c r="L182" s="147"/>
    </row>
    <row r="183" spans="2:12" ht="13.5">
      <c r="B183" s="16"/>
      <c r="C183" s="16"/>
      <c r="D183" s="16"/>
      <c r="E183" s="16"/>
      <c r="F183" s="18"/>
      <c r="G183" s="16"/>
      <c r="H183" s="16"/>
      <c r="I183" s="16"/>
      <c r="J183" s="16"/>
      <c r="K183" s="16"/>
      <c r="L183" s="147"/>
    </row>
    <row r="184" spans="2:12" ht="13.5">
      <c r="B184" s="16"/>
      <c r="C184" s="16"/>
      <c r="D184" s="16"/>
      <c r="E184" s="16"/>
      <c r="F184" s="18"/>
      <c r="G184" s="16"/>
      <c r="H184" s="16"/>
      <c r="I184" s="16"/>
      <c r="J184" s="16"/>
      <c r="K184" s="16"/>
      <c r="L184" s="147"/>
    </row>
    <row r="185" spans="2:12" ht="13.5">
      <c r="B185" s="16"/>
      <c r="C185" s="16"/>
      <c r="D185" s="16"/>
      <c r="E185" s="16"/>
      <c r="F185" s="18"/>
      <c r="G185" s="16"/>
      <c r="H185" s="16"/>
      <c r="I185" s="16"/>
      <c r="J185" s="16"/>
      <c r="K185" s="16"/>
      <c r="L185" s="147"/>
    </row>
    <row r="186" spans="2:12" ht="13.5">
      <c r="B186" s="16"/>
      <c r="C186" s="16"/>
      <c r="D186" s="16"/>
      <c r="E186" s="16"/>
      <c r="F186" s="18"/>
      <c r="G186" s="16"/>
      <c r="H186" s="16"/>
      <c r="I186" s="16"/>
      <c r="J186" s="16"/>
      <c r="K186" s="16"/>
      <c r="L186" s="147"/>
    </row>
    <row r="187" spans="2:12" ht="13.5">
      <c r="B187" s="16"/>
      <c r="C187" s="16"/>
      <c r="D187" s="16"/>
      <c r="E187" s="16"/>
      <c r="F187" s="18"/>
      <c r="G187" s="16"/>
      <c r="H187" s="16"/>
      <c r="I187" s="16"/>
      <c r="J187" s="16"/>
      <c r="K187" s="16"/>
      <c r="L187" s="147"/>
    </row>
    <row r="188" spans="2:12" ht="13.5">
      <c r="B188" s="16"/>
      <c r="C188" s="16"/>
      <c r="D188" s="16"/>
      <c r="E188" s="16"/>
      <c r="F188" s="18"/>
      <c r="G188" s="16"/>
      <c r="H188" s="16"/>
      <c r="I188" s="16"/>
      <c r="J188" s="16"/>
      <c r="K188" s="16"/>
      <c r="L188" s="147"/>
    </row>
    <row r="189" spans="2:12" ht="13.5">
      <c r="B189" s="16"/>
      <c r="C189" s="16"/>
      <c r="D189" s="16"/>
      <c r="E189" s="16"/>
      <c r="F189" s="18"/>
      <c r="G189" s="16"/>
      <c r="H189" s="16"/>
      <c r="I189" s="16"/>
      <c r="J189" s="16"/>
      <c r="K189" s="16"/>
      <c r="L189" s="147"/>
    </row>
    <row r="190" spans="2:12" ht="13.5">
      <c r="B190" s="16"/>
      <c r="C190" s="16"/>
      <c r="D190" s="16"/>
      <c r="E190" s="16"/>
      <c r="F190" s="18"/>
      <c r="G190" s="16"/>
      <c r="H190" s="16"/>
      <c r="I190" s="16"/>
      <c r="J190" s="16"/>
      <c r="K190" s="16"/>
      <c r="L190" s="147"/>
    </row>
    <row r="191" spans="2:12" ht="13.5">
      <c r="B191" s="16"/>
      <c r="C191" s="16"/>
      <c r="D191" s="16"/>
      <c r="E191" s="16"/>
      <c r="F191" s="18"/>
      <c r="G191" s="16"/>
      <c r="H191" s="16"/>
      <c r="I191" s="16"/>
      <c r="J191" s="16"/>
      <c r="K191" s="16"/>
      <c r="L191" s="147"/>
    </row>
    <row r="192" spans="2:12" ht="13.5">
      <c r="B192" s="16"/>
      <c r="C192" s="16"/>
      <c r="D192" s="16"/>
      <c r="E192" s="16"/>
      <c r="F192" s="18"/>
      <c r="G192" s="16"/>
      <c r="H192" s="16"/>
      <c r="I192" s="16"/>
      <c r="J192" s="16"/>
      <c r="K192" s="16"/>
      <c r="L192" s="147"/>
    </row>
    <row r="193" spans="2:12" ht="13.5">
      <c r="B193" s="16"/>
      <c r="C193" s="16"/>
      <c r="D193" s="16"/>
      <c r="E193" s="16"/>
      <c r="F193" s="18"/>
      <c r="G193" s="16"/>
      <c r="H193" s="16"/>
      <c r="I193" s="16"/>
      <c r="J193" s="16"/>
      <c r="K193" s="16"/>
      <c r="L193" s="147"/>
    </row>
    <row r="194" spans="2:12" ht="13.5">
      <c r="B194" s="16"/>
      <c r="C194" s="16"/>
      <c r="D194" s="16"/>
      <c r="E194" s="16"/>
      <c r="F194" s="18"/>
      <c r="G194" s="16"/>
      <c r="H194" s="16"/>
      <c r="I194" s="16"/>
      <c r="J194" s="16"/>
      <c r="K194" s="16"/>
      <c r="L194" s="147"/>
    </row>
    <row r="195" spans="2:12" ht="13.5">
      <c r="B195" s="16"/>
      <c r="C195" s="16"/>
      <c r="D195" s="16"/>
      <c r="E195" s="16"/>
      <c r="F195" s="18"/>
      <c r="G195" s="16"/>
      <c r="H195" s="16"/>
      <c r="I195" s="16"/>
      <c r="J195" s="16"/>
      <c r="K195" s="16"/>
      <c r="L195" s="147"/>
    </row>
    <row r="196" spans="2:12" ht="13.5">
      <c r="B196" s="16"/>
      <c r="C196" s="16"/>
      <c r="D196" s="16"/>
      <c r="E196" s="16"/>
      <c r="F196" s="18"/>
      <c r="G196" s="16"/>
      <c r="H196" s="16"/>
      <c r="I196" s="16"/>
      <c r="J196" s="16"/>
      <c r="K196" s="16"/>
      <c r="L196" s="147"/>
    </row>
    <row r="197" spans="2:12" ht="13.5">
      <c r="B197" s="16"/>
      <c r="C197" s="16"/>
      <c r="D197" s="16"/>
      <c r="E197" s="16"/>
      <c r="F197" s="18"/>
      <c r="G197" s="16"/>
      <c r="H197" s="16"/>
      <c r="I197" s="16"/>
      <c r="J197" s="16"/>
      <c r="K197" s="16"/>
      <c r="L197" s="147"/>
    </row>
    <row r="198" spans="2:12" ht="13.5">
      <c r="B198" s="16"/>
      <c r="C198" s="16"/>
      <c r="D198" s="16"/>
      <c r="E198" s="16"/>
      <c r="F198" s="18"/>
      <c r="G198" s="16"/>
      <c r="H198" s="16"/>
      <c r="I198" s="16"/>
      <c r="J198" s="16"/>
      <c r="K198" s="16"/>
      <c r="L198" s="147"/>
    </row>
    <row r="199" spans="2:12" ht="13.5">
      <c r="B199" s="16"/>
      <c r="C199" s="16"/>
      <c r="D199" s="16"/>
      <c r="E199" s="16"/>
      <c r="F199" s="18"/>
      <c r="G199" s="16"/>
      <c r="H199" s="16"/>
      <c r="I199" s="16"/>
      <c r="J199" s="16"/>
      <c r="K199" s="16"/>
      <c r="L199" s="147"/>
    </row>
    <row r="200" spans="2:12" ht="13.5">
      <c r="B200" s="16"/>
      <c r="C200" s="16"/>
      <c r="D200" s="16"/>
      <c r="E200" s="16"/>
      <c r="F200" s="18"/>
      <c r="G200" s="16"/>
      <c r="H200" s="16"/>
      <c r="I200" s="16"/>
      <c r="J200" s="16"/>
      <c r="K200" s="16"/>
      <c r="L200" s="147"/>
    </row>
    <row r="201" spans="2:12" ht="13.5">
      <c r="B201" s="16"/>
      <c r="C201" s="16"/>
      <c r="D201" s="16"/>
      <c r="E201" s="16"/>
      <c r="F201" s="18"/>
      <c r="G201" s="16"/>
      <c r="H201" s="16"/>
      <c r="I201" s="16"/>
      <c r="J201" s="16"/>
      <c r="K201" s="16"/>
      <c r="L201" s="147"/>
    </row>
    <row r="202" spans="2:12" ht="13.5">
      <c r="B202" s="16"/>
      <c r="C202" s="16"/>
      <c r="D202" s="16"/>
      <c r="E202" s="16"/>
      <c r="F202" s="18"/>
      <c r="G202" s="16"/>
      <c r="H202" s="16"/>
      <c r="I202" s="16"/>
      <c r="J202" s="16"/>
      <c r="K202" s="16"/>
      <c r="L202" s="147"/>
    </row>
    <row r="203" spans="2:12" ht="13.5">
      <c r="B203" s="16"/>
      <c r="C203" s="16"/>
      <c r="D203" s="16"/>
      <c r="E203" s="16"/>
      <c r="F203" s="18"/>
      <c r="G203" s="16"/>
      <c r="H203" s="16"/>
      <c r="I203" s="16"/>
      <c r="J203" s="16"/>
      <c r="K203" s="16"/>
      <c r="L203" s="147"/>
    </row>
    <row r="204" spans="2:12" ht="13.5">
      <c r="B204" s="16"/>
      <c r="C204" s="16"/>
      <c r="D204" s="16"/>
      <c r="E204" s="16"/>
      <c r="F204" s="18"/>
      <c r="G204" s="16"/>
      <c r="H204" s="16"/>
      <c r="I204" s="16"/>
      <c r="J204" s="16"/>
      <c r="K204" s="16"/>
      <c r="L204" s="147"/>
    </row>
    <row r="205" spans="2:12" ht="13.5">
      <c r="B205" s="16"/>
      <c r="C205" s="16"/>
      <c r="D205" s="16"/>
      <c r="E205" s="16"/>
      <c r="F205" s="18"/>
      <c r="G205" s="16"/>
      <c r="H205" s="16"/>
      <c r="I205" s="16"/>
      <c r="J205" s="16"/>
      <c r="K205" s="16"/>
      <c r="L205" s="147"/>
    </row>
    <row r="206" spans="2:12" ht="13.5">
      <c r="B206" s="16"/>
      <c r="C206" s="16"/>
      <c r="D206" s="16"/>
      <c r="E206" s="16"/>
      <c r="F206" s="18"/>
      <c r="G206" s="16"/>
      <c r="H206" s="16"/>
      <c r="I206" s="16"/>
      <c r="J206" s="16"/>
      <c r="K206" s="16"/>
      <c r="L206" s="147"/>
    </row>
    <row r="207" spans="2:12" ht="13.5">
      <c r="B207" s="16"/>
      <c r="C207" s="16"/>
      <c r="D207" s="16"/>
      <c r="E207" s="16"/>
      <c r="F207" s="18"/>
      <c r="G207" s="16"/>
      <c r="H207" s="16"/>
      <c r="I207" s="16"/>
      <c r="J207" s="16"/>
      <c r="K207" s="16"/>
      <c r="L207" s="147"/>
    </row>
    <row r="208" spans="2:12" ht="13.5">
      <c r="B208" s="16"/>
      <c r="C208" s="16"/>
      <c r="D208" s="16"/>
      <c r="E208" s="16"/>
      <c r="F208" s="18"/>
      <c r="G208" s="16"/>
      <c r="H208" s="16"/>
      <c r="I208" s="16"/>
      <c r="J208" s="16"/>
      <c r="K208" s="16"/>
      <c r="L208" s="147"/>
    </row>
    <row r="209" spans="2:12" ht="13.5">
      <c r="B209" s="16"/>
      <c r="C209" s="16"/>
      <c r="D209" s="16"/>
      <c r="E209" s="16"/>
      <c r="F209" s="18"/>
      <c r="G209" s="16"/>
      <c r="H209" s="16"/>
      <c r="I209" s="16"/>
      <c r="J209" s="16"/>
      <c r="K209" s="16"/>
      <c r="L209" s="147"/>
    </row>
    <row r="210" spans="2:12" ht="13.5">
      <c r="B210" s="16"/>
      <c r="C210" s="16"/>
      <c r="D210" s="16"/>
      <c r="E210" s="16"/>
      <c r="F210" s="18"/>
      <c r="G210" s="16"/>
      <c r="H210" s="16"/>
      <c r="I210" s="16"/>
      <c r="J210" s="16"/>
      <c r="K210" s="16"/>
      <c r="L210" s="147"/>
    </row>
    <row r="211" spans="2:12" ht="13.5">
      <c r="B211" s="16"/>
      <c r="C211" s="16"/>
      <c r="D211" s="16"/>
      <c r="E211" s="16"/>
      <c r="F211" s="18"/>
      <c r="G211" s="16"/>
      <c r="H211" s="16"/>
      <c r="I211" s="16"/>
      <c r="J211" s="16"/>
      <c r="K211" s="16"/>
      <c r="L211" s="147"/>
    </row>
    <row r="212" spans="2:12" ht="13.5">
      <c r="B212" s="16"/>
      <c r="C212" s="16"/>
      <c r="D212" s="16"/>
      <c r="E212" s="16"/>
      <c r="F212" s="18"/>
      <c r="G212" s="16"/>
      <c r="H212" s="16"/>
      <c r="I212" s="16"/>
      <c r="J212" s="16"/>
      <c r="K212" s="16"/>
      <c r="L212" s="147"/>
    </row>
    <row r="213" spans="2:12" ht="13.5">
      <c r="B213" s="16"/>
      <c r="C213" s="16"/>
      <c r="D213" s="16"/>
      <c r="E213" s="16"/>
      <c r="F213" s="18"/>
      <c r="G213" s="16"/>
      <c r="H213" s="16"/>
      <c r="I213" s="16"/>
      <c r="J213" s="16"/>
      <c r="K213" s="16"/>
      <c r="L213" s="147"/>
    </row>
    <row r="214" spans="2:12" ht="13.5">
      <c r="B214" s="16"/>
      <c r="C214" s="16"/>
      <c r="D214" s="16"/>
      <c r="E214" s="16"/>
      <c r="F214" s="18"/>
      <c r="G214" s="16"/>
      <c r="H214" s="16"/>
      <c r="I214" s="16"/>
      <c r="J214" s="16"/>
      <c r="K214" s="16"/>
      <c r="L214" s="147"/>
    </row>
    <row r="215" spans="2:12" ht="13.5">
      <c r="B215" s="16"/>
      <c r="C215" s="16"/>
      <c r="D215" s="16"/>
      <c r="E215" s="16"/>
      <c r="F215" s="18"/>
      <c r="G215" s="16"/>
      <c r="H215" s="16"/>
      <c r="I215" s="16"/>
      <c r="J215" s="16"/>
      <c r="K215" s="16"/>
      <c r="L215" s="147"/>
    </row>
    <row r="216" spans="2:12" ht="13.5">
      <c r="B216" s="16"/>
      <c r="C216" s="16"/>
      <c r="D216" s="16"/>
      <c r="E216" s="16"/>
      <c r="F216" s="18"/>
      <c r="G216" s="16"/>
      <c r="H216" s="16"/>
      <c r="I216" s="16"/>
      <c r="J216" s="16"/>
      <c r="K216" s="16"/>
      <c r="L216" s="147"/>
    </row>
    <row r="217" spans="2:12" ht="13.5">
      <c r="B217" s="16"/>
      <c r="C217" s="16"/>
      <c r="D217" s="16"/>
      <c r="E217" s="16"/>
      <c r="F217" s="18"/>
      <c r="G217" s="16"/>
      <c r="H217" s="16"/>
      <c r="I217" s="16"/>
      <c r="J217" s="16"/>
      <c r="K217" s="16"/>
      <c r="L217" s="147"/>
    </row>
    <row r="218" spans="2:12" ht="13.5">
      <c r="B218" s="16"/>
      <c r="C218" s="16"/>
      <c r="D218" s="16"/>
      <c r="E218" s="16"/>
      <c r="F218" s="18"/>
      <c r="G218" s="16"/>
      <c r="H218" s="16"/>
      <c r="I218" s="16"/>
      <c r="J218" s="16"/>
      <c r="K218" s="16"/>
      <c r="L218" s="147"/>
    </row>
    <row r="219" spans="2:12" ht="13.5">
      <c r="B219" s="16"/>
      <c r="C219" s="16"/>
      <c r="D219" s="16"/>
      <c r="E219" s="16"/>
      <c r="F219" s="18"/>
      <c r="G219" s="16"/>
      <c r="H219" s="16"/>
      <c r="I219" s="16"/>
      <c r="J219" s="16"/>
      <c r="K219" s="16"/>
      <c r="L219" s="147"/>
    </row>
    <row r="220" spans="2:12" ht="13.5">
      <c r="B220" s="16"/>
      <c r="C220" s="16"/>
      <c r="D220" s="16"/>
      <c r="E220" s="16"/>
      <c r="F220" s="18"/>
      <c r="G220" s="16"/>
      <c r="H220" s="16"/>
      <c r="I220" s="16"/>
      <c r="J220" s="16"/>
      <c r="K220" s="16"/>
      <c r="L220" s="147"/>
    </row>
    <row r="221" spans="2:12" ht="13.5">
      <c r="B221" s="16"/>
      <c r="C221" s="16"/>
      <c r="D221" s="16"/>
      <c r="E221" s="16"/>
      <c r="F221" s="18"/>
      <c r="G221" s="16"/>
      <c r="H221" s="16"/>
      <c r="I221" s="16"/>
      <c r="J221" s="16"/>
      <c r="K221" s="16"/>
      <c r="L221" s="147"/>
    </row>
    <row r="222" spans="2:12" ht="13.5">
      <c r="B222" s="16"/>
      <c r="C222" s="16"/>
      <c r="D222" s="16"/>
      <c r="E222" s="16"/>
      <c r="F222" s="18"/>
      <c r="G222" s="16"/>
      <c r="H222" s="16"/>
      <c r="I222" s="16"/>
      <c r="J222" s="16"/>
      <c r="K222" s="16"/>
      <c r="L222" s="147"/>
    </row>
    <row r="223" spans="2:12" ht="13.5">
      <c r="B223" s="16"/>
      <c r="C223" s="16"/>
      <c r="D223" s="16"/>
      <c r="E223" s="16"/>
      <c r="F223" s="18"/>
      <c r="G223" s="16"/>
      <c r="H223" s="16"/>
      <c r="I223" s="16"/>
      <c r="J223" s="16"/>
      <c r="K223" s="16"/>
      <c r="L223" s="147"/>
    </row>
    <row r="224" spans="2:12" ht="13.5">
      <c r="B224" s="16"/>
      <c r="C224" s="16"/>
      <c r="D224" s="16"/>
      <c r="E224" s="16"/>
      <c r="F224" s="18"/>
      <c r="G224" s="16"/>
      <c r="H224" s="16"/>
      <c r="I224" s="16"/>
      <c r="J224" s="16"/>
      <c r="K224" s="16"/>
      <c r="L224" s="147"/>
    </row>
  </sheetData>
  <sheetProtection/>
  <mergeCells count="2">
    <mergeCell ref="A3:L3"/>
    <mergeCell ref="A104:L104"/>
  </mergeCells>
  <printOptions horizontalCentered="1"/>
  <pageMargins left="0.7086614173228347" right="0.7086614173228347" top="0.7480314960629921" bottom="0.5511811023622047" header="0.31496062992125984" footer="0.31496062992125984"/>
  <pageSetup firstPageNumber="18" useFirstPageNumber="1" horizontalDpi="1200" verticalDpi="1200" orientation="portrait" paperSize="9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zoomScale="140" zoomScaleNormal="140" workbookViewId="0" topLeftCell="A1">
      <pane ySplit="3" topLeftCell="A100" activePane="bottomLeft" state="frozen"/>
      <selection pane="topLeft" activeCell="D99" sqref="D99"/>
      <selection pane="bottomLeft" activeCell="A114" sqref="A114"/>
    </sheetView>
  </sheetViews>
  <sheetFormatPr defaultColWidth="9.83203125" defaultRowHeight="12.75"/>
  <cols>
    <col min="1" max="1" width="18.33203125" style="16" customWidth="1"/>
    <col min="2" max="2" width="3.33203125" style="21" customWidth="1"/>
    <col min="3" max="4" width="14.83203125" style="16" customWidth="1"/>
    <col min="5" max="5" width="14.83203125" style="25" customWidth="1"/>
    <col min="6" max="6" width="3.33203125" style="21" customWidth="1"/>
    <col min="7" max="8" width="14.83203125" style="16" customWidth="1"/>
    <col min="9" max="9" width="14.83203125" style="25" customWidth="1"/>
    <col min="10" max="253" width="9.33203125" style="13" customWidth="1"/>
    <col min="254" max="254" width="20.5" style="13" customWidth="1"/>
    <col min="255" max="16384" width="9.83203125" style="13" customWidth="1"/>
  </cols>
  <sheetData>
    <row r="1" spans="1:9" s="19" customFormat="1" ht="22.5" customHeight="1">
      <c r="A1" s="12" t="s">
        <v>307</v>
      </c>
      <c r="B1" s="22"/>
      <c r="C1" s="14"/>
      <c r="D1" s="14"/>
      <c r="E1" s="86"/>
      <c r="F1" s="22"/>
      <c r="G1" s="22"/>
      <c r="H1" s="14"/>
      <c r="I1" s="86"/>
    </row>
    <row r="2" spans="1:9" s="20" customFormat="1" ht="22.5" customHeight="1">
      <c r="A2" s="59"/>
      <c r="B2" s="73"/>
      <c r="C2" s="200" t="s">
        <v>4</v>
      </c>
      <c r="D2" s="200"/>
      <c r="E2" s="200"/>
      <c r="F2" s="73"/>
      <c r="G2" s="200" t="s">
        <v>218</v>
      </c>
      <c r="H2" s="200"/>
      <c r="I2" s="200"/>
    </row>
    <row r="3" spans="1:9" s="95" customFormat="1" ht="38.25">
      <c r="A3" s="85"/>
      <c r="B3" s="94"/>
      <c r="C3" s="177" t="s">
        <v>219</v>
      </c>
      <c r="D3" s="177" t="s">
        <v>220</v>
      </c>
      <c r="E3" s="182" t="s">
        <v>223</v>
      </c>
      <c r="F3" s="177"/>
      <c r="G3" s="177" t="s">
        <v>221</v>
      </c>
      <c r="H3" s="176" t="s">
        <v>200</v>
      </c>
      <c r="I3" s="183" t="s">
        <v>222</v>
      </c>
    </row>
    <row r="4" spans="1:9" s="16" customFormat="1" ht="18" customHeight="1">
      <c r="A4" s="199" t="s">
        <v>192</v>
      </c>
      <c r="B4" s="199"/>
      <c r="C4" s="199"/>
      <c r="D4" s="199"/>
      <c r="E4" s="199"/>
      <c r="F4" s="199"/>
      <c r="G4" s="199"/>
      <c r="H4" s="199"/>
      <c r="I4" s="199"/>
    </row>
    <row r="5" spans="1:12" s="3" customFormat="1" ht="13.5">
      <c r="A5" s="81" t="s">
        <v>163</v>
      </c>
      <c r="B5" s="39"/>
      <c r="C5" s="76">
        <v>2271.03646</v>
      </c>
      <c r="D5" s="76">
        <v>1225.1498000000001</v>
      </c>
      <c r="E5" s="89">
        <f aca="true" t="shared" si="0" ref="E5:E36">C5-D5</f>
        <v>1045.8866599999997</v>
      </c>
      <c r="F5" s="39"/>
      <c r="G5" s="78">
        <f>E5</f>
        <v>1045.8866599999997</v>
      </c>
      <c r="H5" s="78">
        <v>1149.7734099999993</v>
      </c>
      <c r="I5" s="96">
        <f aca="true" t="shared" si="1" ref="I5:I36">H5-G5</f>
        <v>103.88674999999967</v>
      </c>
      <c r="J5" s="29"/>
      <c r="K5" s="29"/>
      <c r="L5" s="29"/>
    </row>
    <row r="6" spans="1:12" s="3" customFormat="1" ht="13.5">
      <c r="A6" s="63" t="s">
        <v>36</v>
      </c>
      <c r="B6" s="39"/>
      <c r="C6" s="67">
        <v>1841.45715</v>
      </c>
      <c r="D6" s="67">
        <v>209.23620000000003</v>
      </c>
      <c r="E6" s="89">
        <f t="shared" si="0"/>
        <v>1632.22095</v>
      </c>
      <c r="F6" s="39"/>
      <c r="G6" s="78">
        <f>E6</f>
        <v>1632.22095</v>
      </c>
      <c r="H6" s="74">
        <v>2225.5205900000065</v>
      </c>
      <c r="I6" s="96">
        <f t="shared" si="1"/>
        <v>593.2996400000065</v>
      </c>
      <c r="J6" s="29"/>
      <c r="K6" s="29"/>
      <c r="L6" s="29"/>
    </row>
    <row r="7" spans="1:12" s="3" customFormat="1" ht="13.5">
      <c r="A7" s="63" t="s">
        <v>10</v>
      </c>
      <c r="B7" s="39"/>
      <c r="C7" s="67">
        <v>3244.04824</v>
      </c>
      <c r="D7" s="67">
        <v>472.49656</v>
      </c>
      <c r="E7" s="89">
        <f t="shared" si="0"/>
        <v>2771.55168</v>
      </c>
      <c r="F7" s="39"/>
      <c r="G7" s="78">
        <f>E7</f>
        <v>2771.55168</v>
      </c>
      <c r="H7" s="74">
        <v>1290.4491999999984</v>
      </c>
      <c r="I7" s="96">
        <f t="shared" si="1"/>
        <v>-1481.1024800000016</v>
      </c>
      <c r="J7" s="29"/>
      <c r="K7" s="29"/>
      <c r="L7" s="29"/>
    </row>
    <row r="8" spans="1:12" s="3" customFormat="1" ht="13.5">
      <c r="A8" s="63" t="s">
        <v>37</v>
      </c>
      <c r="B8" s="39"/>
      <c r="C8" s="67">
        <v>2457.32988</v>
      </c>
      <c r="D8" s="67">
        <v>2832.4574500000003</v>
      </c>
      <c r="E8" s="89">
        <f t="shared" si="0"/>
        <v>-375.12757000000056</v>
      </c>
      <c r="F8" s="39"/>
      <c r="G8" s="78">
        <v>-375.12757000000056</v>
      </c>
      <c r="H8" s="74">
        <v>666.1788100000001</v>
      </c>
      <c r="I8" s="96">
        <f t="shared" si="1"/>
        <v>1041.3063800000007</v>
      </c>
      <c r="J8" s="29"/>
      <c r="K8" s="29"/>
      <c r="L8" s="29"/>
    </row>
    <row r="9" spans="1:12" s="3" customFormat="1" ht="13.5">
      <c r="A9" s="66" t="s">
        <v>186</v>
      </c>
      <c r="B9" s="39"/>
      <c r="C9" s="67">
        <v>4881.58891</v>
      </c>
      <c r="D9" s="67">
        <v>736.4345500000001</v>
      </c>
      <c r="E9" s="89">
        <f t="shared" si="0"/>
        <v>4145.15436</v>
      </c>
      <c r="F9" s="39"/>
      <c r="G9" s="78">
        <f>E9</f>
        <v>4145.15436</v>
      </c>
      <c r="H9" s="74">
        <v>1078.782800000001</v>
      </c>
      <c r="I9" s="96">
        <f t="shared" si="1"/>
        <v>-3066.3715599999996</v>
      </c>
      <c r="J9" s="29"/>
      <c r="K9" s="29"/>
      <c r="L9" s="29"/>
    </row>
    <row r="10" spans="1:12" s="3" customFormat="1" ht="13.5">
      <c r="A10" s="66" t="s">
        <v>226</v>
      </c>
      <c r="B10" s="39"/>
      <c r="C10" s="67">
        <v>784.3191800000001</v>
      </c>
      <c r="D10" s="67">
        <v>331.3657</v>
      </c>
      <c r="E10" s="89">
        <f t="shared" si="0"/>
        <v>452.95348000000007</v>
      </c>
      <c r="F10" s="39"/>
      <c r="G10" s="78">
        <f>E10</f>
        <v>452.95348000000007</v>
      </c>
      <c r="H10" s="74">
        <v>482.8579099999999</v>
      </c>
      <c r="I10" s="96">
        <f t="shared" si="1"/>
        <v>29.90442999999982</v>
      </c>
      <c r="J10" s="29"/>
      <c r="K10" s="29"/>
      <c r="L10" s="29"/>
    </row>
    <row r="11" spans="1:12" s="3" customFormat="1" ht="13.5">
      <c r="A11" s="66" t="s">
        <v>187</v>
      </c>
      <c r="B11" s="39"/>
      <c r="C11" s="67">
        <v>76.12322</v>
      </c>
      <c r="D11" s="67">
        <v>0</v>
      </c>
      <c r="E11" s="89">
        <f t="shared" si="0"/>
        <v>76.12322</v>
      </c>
      <c r="F11" s="39"/>
      <c r="G11" s="78">
        <v>76.12322</v>
      </c>
      <c r="H11" s="74">
        <v>198.63355000000004</v>
      </c>
      <c r="I11" s="96">
        <f t="shared" si="1"/>
        <v>122.51033000000004</v>
      </c>
      <c r="J11" s="29"/>
      <c r="K11" s="29"/>
      <c r="L11" s="29"/>
    </row>
    <row r="12" spans="1:12" s="3" customFormat="1" ht="13.5">
      <c r="A12" s="65" t="s">
        <v>149</v>
      </c>
      <c r="B12" s="39"/>
      <c r="C12" s="67">
        <v>697.44415</v>
      </c>
      <c r="D12" s="67">
        <v>335.59675</v>
      </c>
      <c r="E12" s="89">
        <f t="shared" si="0"/>
        <v>361.84740000000005</v>
      </c>
      <c r="F12" s="39"/>
      <c r="G12" s="78">
        <v>361.84740000000005</v>
      </c>
      <c r="H12" s="74">
        <v>736.61028</v>
      </c>
      <c r="I12" s="96">
        <f t="shared" si="1"/>
        <v>374.76287999999994</v>
      </c>
      <c r="J12" s="29"/>
      <c r="K12" s="29"/>
      <c r="L12" s="29"/>
    </row>
    <row r="13" spans="1:12" s="3" customFormat="1" ht="13.5">
      <c r="A13" s="66" t="s">
        <v>164</v>
      </c>
      <c r="B13" s="39"/>
      <c r="C13" s="67">
        <v>5259.29474</v>
      </c>
      <c r="D13" s="67">
        <v>713.2979300000001</v>
      </c>
      <c r="E13" s="89">
        <f t="shared" si="0"/>
        <v>4545.996810000001</v>
      </c>
      <c r="F13" s="39"/>
      <c r="G13" s="78">
        <f aca="true" t="shared" si="2" ref="G13:G52">E13</f>
        <v>4545.996810000001</v>
      </c>
      <c r="H13" s="74">
        <v>3184.173010000005</v>
      </c>
      <c r="I13" s="96">
        <f t="shared" si="1"/>
        <v>-1361.8237999999956</v>
      </c>
      <c r="J13" s="29"/>
      <c r="K13" s="29"/>
      <c r="L13" s="29"/>
    </row>
    <row r="14" spans="1:12" s="3" customFormat="1" ht="13.5">
      <c r="A14" s="63" t="s">
        <v>38</v>
      </c>
      <c r="B14" s="39"/>
      <c r="C14" s="67">
        <v>4724.37583</v>
      </c>
      <c r="D14" s="67">
        <v>296.0518</v>
      </c>
      <c r="E14" s="89">
        <f t="shared" si="0"/>
        <v>4428.32403</v>
      </c>
      <c r="F14" s="39"/>
      <c r="G14" s="78">
        <f t="shared" si="2"/>
        <v>4428.32403</v>
      </c>
      <c r="H14" s="74">
        <v>1207.8103600000013</v>
      </c>
      <c r="I14" s="96">
        <f t="shared" si="1"/>
        <v>-3220.5136699999985</v>
      </c>
      <c r="J14" s="29"/>
      <c r="K14" s="29"/>
      <c r="L14" s="29"/>
    </row>
    <row r="15" spans="1:12" s="3" customFormat="1" ht="13.5">
      <c r="A15" s="66" t="s">
        <v>151</v>
      </c>
      <c r="B15" s="39"/>
      <c r="C15" s="67">
        <v>436.95605</v>
      </c>
      <c r="D15" s="67">
        <v>0</v>
      </c>
      <c r="E15" s="96">
        <f t="shared" si="0"/>
        <v>436.95605</v>
      </c>
      <c r="F15" s="39"/>
      <c r="G15" s="78">
        <f t="shared" si="2"/>
        <v>436.95605</v>
      </c>
      <c r="H15" s="74">
        <v>357.90551</v>
      </c>
      <c r="I15" s="96">
        <f t="shared" si="1"/>
        <v>-79.05054000000001</v>
      </c>
      <c r="J15" s="29"/>
      <c r="K15" s="29"/>
      <c r="L15" s="29"/>
    </row>
    <row r="16" spans="1:12" s="3" customFormat="1" ht="13.5">
      <c r="A16" s="66" t="s">
        <v>165</v>
      </c>
      <c r="B16" s="39"/>
      <c r="C16" s="67">
        <v>35110.982990000004</v>
      </c>
      <c r="D16" s="67">
        <v>11188.07356</v>
      </c>
      <c r="E16" s="89">
        <f t="shared" si="0"/>
        <v>23922.909430000003</v>
      </c>
      <c r="F16" s="39"/>
      <c r="G16" s="78">
        <f t="shared" si="2"/>
        <v>23922.909430000003</v>
      </c>
      <c r="H16" s="74">
        <v>19218.575689999972</v>
      </c>
      <c r="I16" s="96">
        <f t="shared" si="1"/>
        <v>-4704.333740000031</v>
      </c>
      <c r="J16" s="29"/>
      <c r="K16" s="29"/>
      <c r="L16" s="29"/>
    </row>
    <row r="17" spans="1:12" s="3" customFormat="1" ht="13.5">
      <c r="A17" s="63" t="s">
        <v>30</v>
      </c>
      <c r="B17" s="39"/>
      <c r="C17" s="67">
        <v>4936.5427199999995</v>
      </c>
      <c r="D17" s="67">
        <v>259.37465</v>
      </c>
      <c r="E17" s="89">
        <f t="shared" si="0"/>
        <v>4677.16807</v>
      </c>
      <c r="F17" s="39"/>
      <c r="G17" s="78">
        <f t="shared" si="2"/>
        <v>4677.16807</v>
      </c>
      <c r="H17" s="74">
        <v>1925.2476800000022</v>
      </c>
      <c r="I17" s="96">
        <f t="shared" si="1"/>
        <v>-2751.9203899999975</v>
      </c>
      <c r="J17" s="29"/>
      <c r="K17" s="29"/>
      <c r="L17" s="29"/>
    </row>
    <row r="18" spans="1:12" s="3" customFormat="1" ht="13.5">
      <c r="A18" s="66" t="s">
        <v>265</v>
      </c>
      <c r="B18" s="39"/>
      <c r="C18" s="67">
        <v>2739.6855</v>
      </c>
      <c r="D18" s="67">
        <v>184.78310000000002</v>
      </c>
      <c r="E18" s="89">
        <f t="shared" si="0"/>
        <v>2554.9024</v>
      </c>
      <c r="F18" s="39"/>
      <c r="G18" s="78">
        <f t="shared" si="2"/>
        <v>2554.9024</v>
      </c>
      <c r="H18" s="74">
        <v>-4192.53241</v>
      </c>
      <c r="I18" s="96">
        <f t="shared" si="1"/>
        <v>-6747.43481</v>
      </c>
      <c r="J18" s="29"/>
      <c r="K18" s="29"/>
      <c r="L18" s="29"/>
    </row>
    <row r="19" spans="1:12" s="3" customFormat="1" ht="13.5">
      <c r="A19" s="66" t="s">
        <v>227</v>
      </c>
      <c r="B19" s="39"/>
      <c r="C19" s="67">
        <v>1692.51724</v>
      </c>
      <c r="D19" s="67">
        <v>35.509</v>
      </c>
      <c r="E19" s="89">
        <f t="shared" si="0"/>
        <v>1657.00824</v>
      </c>
      <c r="F19" s="39"/>
      <c r="G19" s="78">
        <f t="shared" si="2"/>
        <v>1657.00824</v>
      </c>
      <c r="H19" s="74">
        <v>894.2414400000007</v>
      </c>
      <c r="I19" s="96">
        <f t="shared" si="1"/>
        <v>-762.7667999999992</v>
      </c>
      <c r="J19" s="29"/>
      <c r="K19" s="29"/>
      <c r="L19" s="29"/>
    </row>
    <row r="20" spans="1:12" s="3" customFormat="1" ht="13.5">
      <c r="A20" s="66" t="s">
        <v>148</v>
      </c>
      <c r="B20" s="39"/>
      <c r="C20" s="67">
        <v>2215.26448</v>
      </c>
      <c r="D20" s="67">
        <v>1413.3224</v>
      </c>
      <c r="E20" s="89">
        <f t="shared" si="0"/>
        <v>801.9420799999998</v>
      </c>
      <c r="F20" s="39"/>
      <c r="G20" s="78">
        <f t="shared" si="2"/>
        <v>801.9420799999998</v>
      </c>
      <c r="H20" s="74">
        <v>1326.832130000001</v>
      </c>
      <c r="I20" s="96">
        <f t="shared" si="1"/>
        <v>524.8900500000011</v>
      </c>
      <c r="J20" s="29"/>
      <c r="K20" s="29"/>
      <c r="L20" s="29"/>
    </row>
    <row r="21" spans="1:12" s="3" customFormat="1" ht="13.5">
      <c r="A21" s="63" t="s">
        <v>14</v>
      </c>
      <c r="B21" s="39"/>
      <c r="C21" s="67">
        <v>708.64595</v>
      </c>
      <c r="D21" s="67">
        <v>426.46355</v>
      </c>
      <c r="E21" s="89">
        <f t="shared" si="0"/>
        <v>282.1824</v>
      </c>
      <c r="F21" s="39"/>
      <c r="G21" s="78">
        <f t="shared" si="2"/>
        <v>282.1824</v>
      </c>
      <c r="H21" s="74">
        <v>490.62541000000044</v>
      </c>
      <c r="I21" s="96">
        <f t="shared" si="1"/>
        <v>208.44301000000047</v>
      </c>
      <c r="J21" s="29"/>
      <c r="K21" s="29"/>
      <c r="L21" s="29"/>
    </row>
    <row r="22" spans="1:12" s="3" customFormat="1" ht="13.5">
      <c r="A22" s="66" t="s">
        <v>228</v>
      </c>
      <c r="B22" s="39"/>
      <c r="C22" s="67">
        <v>131.03142</v>
      </c>
      <c r="D22" s="67">
        <v>41.22215</v>
      </c>
      <c r="E22" s="89">
        <f t="shared" si="0"/>
        <v>89.80927</v>
      </c>
      <c r="F22" s="39"/>
      <c r="G22" s="78">
        <f t="shared" si="2"/>
        <v>89.80927</v>
      </c>
      <c r="H22" s="74">
        <v>155.37879999999984</v>
      </c>
      <c r="I22" s="96">
        <f t="shared" si="1"/>
        <v>65.56952999999984</v>
      </c>
      <c r="J22" s="29"/>
      <c r="K22" s="29"/>
      <c r="L22" s="29"/>
    </row>
    <row r="23" spans="1:12" s="3" customFormat="1" ht="13.5">
      <c r="A23" s="66" t="s">
        <v>229</v>
      </c>
      <c r="B23" s="39"/>
      <c r="C23" s="67">
        <v>4657.6461</v>
      </c>
      <c r="D23" s="67">
        <v>2435.1547</v>
      </c>
      <c r="E23" s="89">
        <f t="shared" si="0"/>
        <v>2222.4914</v>
      </c>
      <c r="F23" s="39"/>
      <c r="G23" s="78">
        <f t="shared" si="2"/>
        <v>2222.4914</v>
      </c>
      <c r="H23" s="74">
        <v>429.2389800000011</v>
      </c>
      <c r="I23" s="96">
        <f t="shared" si="1"/>
        <v>-1793.252419999999</v>
      </c>
      <c r="J23" s="29"/>
      <c r="K23" s="29"/>
      <c r="L23" s="29"/>
    </row>
    <row r="24" spans="1:12" s="3" customFormat="1" ht="13.5">
      <c r="A24" s="66" t="s">
        <v>230</v>
      </c>
      <c r="B24" s="39"/>
      <c r="C24" s="67">
        <v>3531.4183900000003</v>
      </c>
      <c r="D24" s="67">
        <v>462.6707</v>
      </c>
      <c r="E24" s="89">
        <f t="shared" si="0"/>
        <v>3068.74769</v>
      </c>
      <c r="F24" s="39"/>
      <c r="G24" s="78">
        <f t="shared" si="2"/>
        <v>3068.74769</v>
      </c>
      <c r="H24" s="74">
        <v>1534.3067300000018</v>
      </c>
      <c r="I24" s="96">
        <f t="shared" si="1"/>
        <v>-1534.4409599999983</v>
      </c>
      <c r="J24" s="29"/>
      <c r="K24" s="29"/>
      <c r="L24" s="29"/>
    </row>
    <row r="25" spans="1:12" s="3" customFormat="1" ht="13.5">
      <c r="A25" s="66" t="s">
        <v>154</v>
      </c>
      <c r="B25" s="39"/>
      <c r="C25" s="67">
        <v>1776.22822</v>
      </c>
      <c r="D25" s="67">
        <v>534.69308</v>
      </c>
      <c r="E25" s="89">
        <f t="shared" si="0"/>
        <v>1241.53514</v>
      </c>
      <c r="F25" s="39"/>
      <c r="G25" s="78">
        <f t="shared" si="2"/>
        <v>1241.53514</v>
      </c>
      <c r="H25" s="74">
        <v>1369.71047</v>
      </c>
      <c r="I25" s="96">
        <f t="shared" si="1"/>
        <v>128.17533000000003</v>
      </c>
      <c r="J25" s="29"/>
      <c r="K25" s="29"/>
      <c r="L25" s="29"/>
    </row>
    <row r="26" spans="1:12" s="3" customFormat="1" ht="13.5">
      <c r="A26" s="66" t="s">
        <v>267</v>
      </c>
      <c r="B26" s="39"/>
      <c r="C26" s="67">
        <v>509.5925</v>
      </c>
      <c r="D26" s="67">
        <v>106.9458</v>
      </c>
      <c r="E26" s="89">
        <f t="shared" si="0"/>
        <v>402.64669999999995</v>
      </c>
      <c r="F26" s="39"/>
      <c r="G26" s="78">
        <f t="shared" si="2"/>
        <v>402.64669999999995</v>
      </c>
      <c r="H26" s="74">
        <v>334.73166000000003</v>
      </c>
      <c r="I26" s="96">
        <f t="shared" si="1"/>
        <v>-67.91503999999992</v>
      </c>
      <c r="J26" s="29"/>
      <c r="K26" s="29"/>
      <c r="L26" s="29"/>
    </row>
    <row r="27" spans="1:12" s="3" customFormat="1" ht="13.5">
      <c r="A27" s="66" t="s">
        <v>159</v>
      </c>
      <c r="B27" s="39"/>
      <c r="C27" s="67">
        <v>2436.22063</v>
      </c>
      <c r="D27" s="67">
        <v>1827.1393</v>
      </c>
      <c r="E27" s="89">
        <f t="shared" si="0"/>
        <v>609.0813299999998</v>
      </c>
      <c r="F27" s="39"/>
      <c r="G27" s="78">
        <f t="shared" si="2"/>
        <v>609.0813299999998</v>
      </c>
      <c r="H27" s="74">
        <v>176.59431999999813</v>
      </c>
      <c r="I27" s="96">
        <f t="shared" si="1"/>
        <v>-432.48701000000165</v>
      </c>
      <c r="J27" s="29"/>
      <c r="K27" s="29"/>
      <c r="L27" s="29"/>
    </row>
    <row r="28" spans="1:12" s="3" customFormat="1" ht="13.5">
      <c r="A28" s="66" t="s">
        <v>177</v>
      </c>
      <c r="B28" s="39"/>
      <c r="C28" s="67">
        <v>1786.2671</v>
      </c>
      <c r="D28" s="67">
        <v>259.30235999999996</v>
      </c>
      <c r="E28" s="89">
        <f t="shared" si="0"/>
        <v>1526.9647400000001</v>
      </c>
      <c r="F28" s="39"/>
      <c r="G28" s="78">
        <f t="shared" si="2"/>
        <v>1526.9647400000001</v>
      </c>
      <c r="H28" s="74">
        <v>1097.2428300000026</v>
      </c>
      <c r="I28" s="96">
        <f t="shared" si="1"/>
        <v>-429.7219099999975</v>
      </c>
      <c r="J28" s="29"/>
      <c r="K28" s="29"/>
      <c r="L28" s="29"/>
    </row>
    <row r="29" spans="1:12" s="3" customFormat="1" ht="13.5">
      <c r="A29" s="63" t="s">
        <v>34</v>
      </c>
      <c r="B29" s="39"/>
      <c r="C29" s="67">
        <v>74.03275</v>
      </c>
      <c r="D29" s="67">
        <v>113.5763</v>
      </c>
      <c r="E29" s="89">
        <f t="shared" si="0"/>
        <v>-39.54355000000001</v>
      </c>
      <c r="F29" s="39"/>
      <c r="G29" s="78">
        <f t="shared" si="2"/>
        <v>-39.54355000000001</v>
      </c>
      <c r="H29" s="74">
        <v>294.50521000000003</v>
      </c>
      <c r="I29" s="96">
        <f t="shared" si="1"/>
        <v>334.04876</v>
      </c>
      <c r="J29" s="29"/>
      <c r="K29" s="29"/>
      <c r="L29" s="29"/>
    </row>
    <row r="30" spans="1:11" s="3" customFormat="1" ht="13.5">
      <c r="A30" s="63" t="s">
        <v>16</v>
      </c>
      <c r="B30" s="39"/>
      <c r="C30" s="67">
        <v>1711.12844</v>
      </c>
      <c r="D30" s="67">
        <v>261.94115</v>
      </c>
      <c r="E30" s="89">
        <f t="shared" si="0"/>
        <v>1449.1872899999998</v>
      </c>
      <c r="F30" s="39"/>
      <c r="G30" s="78">
        <f t="shared" si="2"/>
        <v>1449.1872899999998</v>
      </c>
      <c r="H30" s="74">
        <v>646.8916399999982</v>
      </c>
      <c r="I30" s="96">
        <f t="shared" si="1"/>
        <v>-802.2956500000016</v>
      </c>
      <c r="J30" s="29"/>
      <c r="K30" s="29"/>
    </row>
    <row r="31" spans="1:12" s="3" customFormat="1" ht="13.5">
      <c r="A31" s="66" t="s">
        <v>179</v>
      </c>
      <c r="B31" s="39"/>
      <c r="C31" s="67">
        <v>12709.9151</v>
      </c>
      <c r="D31" s="67">
        <v>1138.8823</v>
      </c>
      <c r="E31" s="89">
        <f t="shared" si="0"/>
        <v>11571.0328</v>
      </c>
      <c r="F31" s="39"/>
      <c r="G31" s="78">
        <f t="shared" si="2"/>
        <v>11571.0328</v>
      </c>
      <c r="H31" s="74">
        <v>2835.61856</v>
      </c>
      <c r="I31" s="96">
        <f t="shared" si="1"/>
        <v>-8735.414240000002</v>
      </c>
      <c r="J31" s="29"/>
      <c r="K31" s="29"/>
      <c r="L31" s="29"/>
    </row>
    <row r="32" spans="1:12" s="3" customFormat="1" ht="13.5">
      <c r="A32" s="66" t="s">
        <v>178</v>
      </c>
      <c r="B32" s="39"/>
      <c r="C32" s="67">
        <v>3086.8574399999998</v>
      </c>
      <c r="D32" s="67">
        <v>572.51431</v>
      </c>
      <c r="E32" s="89">
        <f t="shared" si="0"/>
        <v>2514.3431299999997</v>
      </c>
      <c r="F32" s="39"/>
      <c r="G32" s="78">
        <f t="shared" si="2"/>
        <v>2514.3431299999997</v>
      </c>
      <c r="H32" s="74">
        <v>795.377389999995</v>
      </c>
      <c r="I32" s="96">
        <f t="shared" si="1"/>
        <v>-1718.9657400000046</v>
      </c>
      <c r="J32" s="29"/>
      <c r="K32" s="29"/>
      <c r="L32" s="29"/>
    </row>
    <row r="33" spans="1:12" s="3" customFormat="1" ht="13.5">
      <c r="A33" s="66" t="s">
        <v>166</v>
      </c>
      <c r="B33" s="39"/>
      <c r="C33" s="67">
        <v>9599.545460000001</v>
      </c>
      <c r="D33" s="67">
        <v>712.38525</v>
      </c>
      <c r="E33" s="89">
        <f t="shared" si="0"/>
        <v>8887.160210000002</v>
      </c>
      <c r="F33" s="39"/>
      <c r="G33" s="78">
        <f t="shared" si="2"/>
        <v>8887.160210000002</v>
      </c>
      <c r="H33" s="74">
        <v>-1272.9148000000002</v>
      </c>
      <c r="I33" s="96">
        <f t="shared" si="1"/>
        <v>-10160.075010000002</v>
      </c>
      <c r="J33" s="29"/>
      <c r="K33" s="29"/>
      <c r="L33" s="29"/>
    </row>
    <row r="34" spans="1:12" s="3" customFormat="1" ht="13.5">
      <c r="A34" s="66" t="s">
        <v>231</v>
      </c>
      <c r="B34" s="39"/>
      <c r="C34" s="67">
        <v>769.7355500000001</v>
      </c>
      <c r="D34" s="67">
        <v>350.60445</v>
      </c>
      <c r="E34" s="89">
        <f t="shared" si="0"/>
        <v>419.1311000000001</v>
      </c>
      <c r="F34" s="39"/>
      <c r="G34" s="78">
        <f t="shared" si="2"/>
        <v>419.1311000000001</v>
      </c>
      <c r="H34" s="74">
        <v>803.9432200000002</v>
      </c>
      <c r="I34" s="96">
        <f t="shared" si="1"/>
        <v>384.8121200000001</v>
      </c>
      <c r="J34" s="29"/>
      <c r="K34" s="29"/>
      <c r="L34" s="29"/>
    </row>
    <row r="35" spans="1:12" s="3" customFormat="1" ht="13.5">
      <c r="A35" s="66" t="s">
        <v>232</v>
      </c>
      <c r="B35" s="39"/>
      <c r="C35" s="67">
        <v>637.63279</v>
      </c>
      <c r="D35" s="67">
        <v>2</v>
      </c>
      <c r="E35" s="89">
        <f t="shared" si="0"/>
        <v>635.63279</v>
      </c>
      <c r="F35" s="39"/>
      <c r="G35" s="78">
        <f t="shared" si="2"/>
        <v>635.63279</v>
      </c>
      <c r="H35" s="74">
        <v>149.85715</v>
      </c>
      <c r="I35" s="96">
        <f t="shared" si="1"/>
        <v>-485.77564</v>
      </c>
      <c r="J35" s="29"/>
      <c r="K35" s="29"/>
      <c r="L35" s="29"/>
    </row>
    <row r="36" spans="1:12" s="3" customFormat="1" ht="13.5">
      <c r="A36" s="66" t="s">
        <v>233</v>
      </c>
      <c r="B36" s="39"/>
      <c r="C36" s="67">
        <v>1433.61521</v>
      </c>
      <c r="D36" s="67">
        <v>296.63225</v>
      </c>
      <c r="E36" s="89">
        <f t="shared" si="0"/>
        <v>1136.9829599999998</v>
      </c>
      <c r="F36" s="39"/>
      <c r="G36" s="78">
        <f t="shared" si="2"/>
        <v>1136.9829599999998</v>
      </c>
      <c r="H36" s="74">
        <v>595.8595499999991</v>
      </c>
      <c r="I36" s="96">
        <f t="shared" si="1"/>
        <v>-541.1234100000007</v>
      </c>
      <c r="J36" s="29"/>
      <c r="K36" s="29"/>
      <c r="L36" s="29"/>
    </row>
    <row r="37" spans="1:12" s="3" customFormat="1" ht="13.5">
      <c r="A37" s="63" t="s">
        <v>7</v>
      </c>
      <c r="B37" s="39"/>
      <c r="C37" s="67">
        <v>7208.2722</v>
      </c>
      <c r="D37" s="67">
        <v>1193.6965</v>
      </c>
      <c r="E37" s="89">
        <f aca="true" t="shared" si="3" ref="E37:E68">C37-D37</f>
        <v>6014.5757</v>
      </c>
      <c r="F37" s="39"/>
      <c r="G37" s="78">
        <f t="shared" si="2"/>
        <v>6014.5757</v>
      </c>
      <c r="H37" s="74">
        <v>2218.348990000016</v>
      </c>
      <c r="I37" s="96">
        <f aca="true" t="shared" si="4" ref="I37:I68">H37-G37</f>
        <v>-3796.2267099999845</v>
      </c>
      <c r="J37" s="29"/>
      <c r="K37" s="29"/>
      <c r="L37" s="29"/>
    </row>
    <row r="38" spans="1:12" s="3" customFormat="1" ht="13.5">
      <c r="A38" s="68" t="s">
        <v>167</v>
      </c>
      <c r="B38" s="39"/>
      <c r="C38" s="67">
        <v>4456.68495</v>
      </c>
      <c r="D38" s="67">
        <v>1017.4084499999999</v>
      </c>
      <c r="E38" s="89">
        <f t="shared" si="3"/>
        <v>3439.2765</v>
      </c>
      <c r="F38" s="39"/>
      <c r="G38" s="78">
        <f t="shared" si="2"/>
        <v>3439.2765</v>
      </c>
      <c r="H38" s="74">
        <v>155.35816999999992</v>
      </c>
      <c r="I38" s="96">
        <f t="shared" si="4"/>
        <v>-3283.91833</v>
      </c>
      <c r="J38" s="29"/>
      <c r="K38" s="29"/>
      <c r="L38" s="29"/>
    </row>
    <row r="39" spans="1:12" s="3" customFormat="1" ht="13.5">
      <c r="A39" s="63" t="s">
        <v>39</v>
      </c>
      <c r="B39" s="39"/>
      <c r="C39" s="67">
        <v>2958.27824</v>
      </c>
      <c r="D39" s="67">
        <v>369.074</v>
      </c>
      <c r="E39" s="96">
        <f t="shared" si="3"/>
        <v>2589.20424</v>
      </c>
      <c r="F39" s="39"/>
      <c r="G39" s="78">
        <f t="shared" si="2"/>
        <v>2589.20424</v>
      </c>
      <c r="H39" s="74">
        <v>5630.07672</v>
      </c>
      <c r="I39" s="96">
        <f t="shared" si="4"/>
        <v>3040.87248</v>
      </c>
      <c r="J39" s="29"/>
      <c r="K39" s="29"/>
      <c r="L39" s="29"/>
    </row>
    <row r="40" spans="1:12" s="3" customFormat="1" ht="13.5">
      <c r="A40" s="63" t="s">
        <v>40</v>
      </c>
      <c r="B40" s="39"/>
      <c r="C40" s="67">
        <v>561.18587</v>
      </c>
      <c r="D40" s="67">
        <v>66.87422000000001</v>
      </c>
      <c r="E40" s="89">
        <f t="shared" si="3"/>
        <v>494.31165</v>
      </c>
      <c r="F40" s="39"/>
      <c r="G40" s="78">
        <f t="shared" si="2"/>
        <v>494.31165</v>
      </c>
      <c r="H40" s="74">
        <v>271.78751000000085</v>
      </c>
      <c r="I40" s="96">
        <f t="shared" si="4"/>
        <v>-222.52413999999914</v>
      </c>
      <c r="J40" s="29"/>
      <c r="K40" s="29"/>
      <c r="L40" s="29"/>
    </row>
    <row r="41" spans="1:12" s="3" customFormat="1" ht="13.5">
      <c r="A41" s="66" t="s">
        <v>234</v>
      </c>
      <c r="B41" s="39"/>
      <c r="C41" s="67">
        <v>993.9653900000001</v>
      </c>
      <c r="D41" s="67">
        <v>4.95</v>
      </c>
      <c r="E41" s="89">
        <f t="shared" si="3"/>
        <v>989.01539</v>
      </c>
      <c r="F41" s="39"/>
      <c r="G41" s="78">
        <f t="shared" si="2"/>
        <v>989.01539</v>
      </c>
      <c r="H41" s="74">
        <v>1424.8959600000019</v>
      </c>
      <c r="I41" s="96">
        <f t="shared" si="4"/>
        <v>435.88057000000185</v>
      </c>
      <c r="J41" s="29"/>
      <c r="K41" s="29"/>
      <c r="L41" s="29"/>
    </row>
    <row r="42" spans="1:12" s="3" customFormat="1" ht="13.5">
      <c r="A42" s="66" t="s">
        <v>147</v>
      </c>
      <c r="B42" s="39"/>
      <c r="C42" s="67">
        <v>1398.12175</v>
      </c>
      <c r="D42" s="67">
        <v>11.51</v>
      </c>
      <c r="E42" s="89">
        <f t="shared" si="3"/>
        <v>1386.61175</v>
      </c>
      <c r="F42" s="39"/>
      <c r="G42" s="78">
        <f t="shared" si="2"/>
        <v>1386.61175</v>
      </c>
      <c r="H42" s="74">
        <v>48.09977999999997</v>
      </c>
      <c r="I42" s="96">
        <f t="shared" si="4"/>
        <v>-1338.51197</v>
      </c>
      <c r="J42" s="29"/>
      <c r="K42" s="29"/>
      <c r="L42" s="29"/>
    </row>
    <row r="43" spans="1:12" s="3" customFormat="1" ht="13.5">
      <c r="A43" s="66" t="s">
        <v>162</v>
      </c>
      <c r="B43" s="39"/>
      <c r="C43" s="67">
        <v>101.56945</v>
      </c>
      <c r="D43" s="67">
        <v>75.12296</v>
      </c>
      <c r="E43" s="89">
        <f t="shared" si="3"/>
        <v>26.446489999999997</v>
      </c>
      <c r="F43" s="39"/>
      <c r="G43" s="78">
        <f t="shared" si="2"/>
        <v>26.446489999999997</v>
      </c>
      <c r="H43" s="74">
        <v>185.3992000000001</v>
      </c>
      <c r="I43" s="96">
        <f t="shared" si="4"/>
        <v>158.95271000000008</v>
      </c>
      <c r="J43" s="29"/>
      <c r="K43" s="29"/>
      <c r="L43" s="29"/>
    </row>
    <row r="44" spans="1:12" s="3" customFormat="1" ht="13.5">
      <c r="A44" s="66" t="s">
        <v>161</v>
      </c>
      <c r="B44" s="39"/>
      <c r="C44" s="67">
        <v>551.0014</v>
      </c>
      <c r="D44" s="67">
        <v>321.197</v>
      </c>
      <c r="E44" s="89">
        <f t="shared" si="3"/>
        <v>229.8044</v>
      </c>
      <c r="F44" s="39"/>
      <c r="G44" s="78">
        <f t="shared" si="2"/>
        <v>229.8044</v>
      </c>
      <c r="H44" s="74">
        <v>146.71955</v>
      </c>
      <c r="I44" s="96">
        <f t="shared" si="4"/>
        <v>-83.08484999999999</v>
      </c>
      <c r="J44" s="29"/>
      <c r="K44" s="29"/>
      <c r="L44" s="29"/>
    </row>
    <row r="45" spans="1:12" s="3" customFormat="1" ht="13.5">
      <c r="A45" s="66" t="s">
        <v>188</v>
      </c>
      <c r="B45" s="39"/>
      <c r="C45" s="67">
        <v>1775.96055</v>
      </c>
      <c r="D45" s="67">
        <v>598.3426</v>
      </c>
      <c r="E45" s="89">
        <f t="shared" si="3"/>
        <v>1177.61795</v>
      </c>
      <c r="F45" s="39"/>
      <c r="G45" s="78">
        <f t="shared" si="2"/>
        <v>1177.61795</v>
      </c>
      <c r="H45" s="74">
        <v>2269.2874299999976</v>
      </c>
      <c r="I45" s="96">
        <f t="shared" si="4"/>
        <v>1091.6694799999975</v>
      </c>
      <c r="J45" s="29"/>
      <c r="K45" s="29"/>
      <c r="L45" s="29"/>
    </row>
    <row r="46" spans="1:12" s="3" customFormat="1" ht="13.5">
      <c r="A46" s="66" t="s">
        <v>168</v>
      </c>
      <c r="B46" s="39"/>
      <c r="C46" s="67">
        <v>8790.66076</v>
      </c>
      <c r="D46" s="67">
        <v>2055.53885</v>
      </c>
      <c r="E46" s="89">
        <f t="shared" si="3"/>
        <v>6735.121910000001</v>
      </c>
      <c r="F46" s="39"/>
      <c r="G46" s="78">
        <f t="shared" si="2"/>
        <v>6735.121910000001</v>
      </c>
      <c r="H46" s="74">
        <v>3421.0074100000047</v>
      </c>
      <c r="I46" s="96">
        <f t="shared" si="4"/>
        <v>-3314.114499999996</v>
      </c>
      <c r="J46" s="29"/>
      <c r="K46" s="29"/>
      <c r="L46" s="29"/>
    </row>
    <row r="47" spans="1:12" s="3" customFormat="1" ht="13.5">
      <c r="A47" s="66" t="s">
        <v>235</v>
      </c>
      <c r="B47" s="39"/>
      <c r="C47" s="67">
        <v>1314.95703</v>
      </c>
      <c r="D47" s="67">
        <v>351.01425</v>
      </c>
      <c r="E47" s="89">
        <f t="shared" si="3"/>
        <v>963.9427800000001</v>
      </c>
      <c r="F47" s="39"/>
      <c r="G47" s="78">
        <f t="shared" si="2"/>
        <v>963.9427800000001</v>
      </c>
      <c r="H47" s="74">
        <v>784.3906300000004</v>
      </c>
      <c r="I47" s="96">
        <f t="shared" si="4"/>
        <v>-179.55214999999964</v>
      </c>
      <c r="J47" s="29"/>
      <c r="K47" s="29"/>
      <c r="L47" s="29"/>
    </row>
    <row r="48" spans="1:12" s="3" customFormat="1" ht="13.5">
      <c r="A48" s="66" t="s">
        <v>180</v>
      </c>
      <c r="B48" s="39"/>
      <c r="C48" s="67">
        <v>4527.49032</v>
      </c>
      <c r="D48" s="67">
        <v>393.7448</v>
      </c>
      <c r="E48" s="89">
        <f t="shared" si="3"/>
        <v>4133.7455199999995</v>
      </c>
      <c r="F48" s="39"/>
      <c r="G48" s="78">
        <f t="shared" si="2"/>
        <v>4133.7455199999995</v>
      </c>
      <c r="H48" s="74">
        <v>2860.138240000002</v>
      </c>
      <c r="I48" s="96">
        <f t="shared" si="4"/>
        <v>-1273.6072799999974</v>
      </c>
      <c r="J48" s="29"/>
      <c r="K48" s="29"/>
      <c r="L48" s="29"/>
    </row>
    <row r="49" spans="1:12" s="3" customFormat="1" ht="13.5">
      <c r="A49" s="63" t="s">
        <v>17</v>
      </c>
      <c r="B49" s="39"/>
      <c r="C49" s="67">
        <v>132.328</v>
      </c>
      <c r="D49" s="67">
        <v>0</v>
      </c>
      <c r="E49" s="89">
        <f t="shared" si="3"/>
        <v>132.328</v>
      </c>
      <c r="F49" s="39"/>
      <c r="G49" s="78">
        <f t="shared" si="2"/>
        <v>132.328</v>
      </c>
      <c r="H49" s="74">
        <v>309.69026000000054</v>
      </c>
      <c r="I49" s="96">
        <f t="shared" si="4"/>
        <v>177.36226000000053</v>
      </c>
      <c r="J49" s="29"/>
      <c r="K49" s="29"/>
      <c r="L49" s="29"/>
    </row>
    <row r="50" spans="1:12" s="3" customFormat="1" ht="13.5">
      <c r="A50" s="63" t="s">
        <v>41</v>
      </c>
      <c r="B50" s="39"/>
      <c r="C50" s="67">
        <v>1019.58226</v>
      </c>
      <c r="D50" s="67">
        <v>0</v>
      </c>
      <c r="E50" s="89">
        <f t="shared" si="3"/>
        <v>1019.58226</v>
      </c>
      <c r="F50" s="39"/>
      <c r="G50" s="78">
        <f t="shared" si="2"/>
        <v>1019.58226</v>
      </c>
      <c r="H50" s="74">
        <v>340.21325000000013</v>
      </c>
      <c r="I50" s="96">
        <f t="shared" si="4"/>
        <v>-679.3690099999999</v>
      </c>
      <c r="J50" s="29"/>
      <c r="K50" s="29"/>
      <c r="L50" s="29"/>
    </row>
    <row r="51" spans="1:11" s="3" customFormat="1" ht="13.5">
      <c r="A51" s="66" t="s">
        <v>266</v>
      </c>
      <c r="B51" s="39"/>
      <c r="C51" s="67">
        <v>1331.8817900000001</v>
      </c>
      <c r="D51" s="67">
        <v>27.61685</v>
      </c>
      <c r="E51" s="89">
        <f t="shared" si="3"/>
        <v>1304.26494</v>
      </c>
      <c r="F51" s="39"/>
      <c r="G51" s="78">
        <f t="shared" si="2"/>
        <v>1304.26494</v>
      </c>
      <c r="H51" s="74">
        <v>228.2735899999997</v>
      </c>
      <c r="I51" s="96">
        <f t="shared" si="4"/>
        <v>-1075.9913500000002</v>
      </c>
      <c r="J51" s="29"/>
      <c r="K51" s="29"/>
    </row>
    <row r="52" spans="1:12" s="3" customFormat="1" ht="13.5">
      <c r="A52" s="66" t="s">
        <v>158</v>
      </c>
      <c r="B52" s="39"/>
      <c r="C52" s="67">
        <v>1873.0837900000001</v>
      </c>
      <c r="D52" s="67">
        <v>66.20214999999999</v>
      </c>
      <c r="E52" s="89">
        <f t="shared" si="3"/>
        <v>1806.88164</v>
      </c>
      <c r="F52" s="39"/>
      <c r="G52" s="78">
        <f t="shared" si="2"/>
        <v>1806.88164</v>
      </c>
      <c r="H52" s="74">
        <v>872.8378200000017</v>
      </c>
      <c r="I52" s="96">
        <f t="shared" si="4"/>
        <v>-934.0438199999984</v>
      </c>
      <c r="J52" s="29"/>
      <c r="K52" s="29"/>
      <c r="L52" s="29"/>
    </row>
    <row r="53" spans="1:12" s="3" customFormat="1" ht="13.5">
      <c r="A53" s="63" t="s">
        <v>33</v>
      </c>
      <c r="B53" s="39"/>
      <c r="C53" s="67">
        <v>384.42834000000005</v>
      </c>
      <c r="D53" s="67">
        <v>0</v>
      </c>
      <c r="E53" s="89">
        <f t="shared" si="3"/>
        <v>384.42834000000005</v>
      </c>
      <c r="F53" s="39"/>
      <c r="G53" s="78">
        <v>384.42834000000005</v>
      </c>
      <c r="H53" s="74">
        <v>526.5812600000006</v>
      </c>
      <c r="I53" s="96">
        <f t="shared" si="4"/>
        <v>142.15292000000056</v>
      </c>
      <c r="J53" s="29"/>
      <c r="K53" s="29"/>
      <c r="L53" s="29"/>
    </row>
    <row r="54" spans="1:12" s="3" customFormat="1" ht="13.5">
      <c r="A54" s="63" t="s">
        <v>32</v>
      </c>
      <c r="B54" s="39"/>
      <c r="C54" s="67">
        <v>1093.11002</v>
      </c>
      <c r="D54" s="67">
        <v>1006.7024</v>
      </c>
      <c r="E54" s="96">
        <f t="shared" si="3"/>
        <v>86.40762000000007</v>
      </c>
      <c r="F54" s="39"/>
      <c r="G54" s="78">
        <f>E54</f>
        <v>86.40762000000007</v>
      </c>
      <c r="H54" s="74">
        <v>356.95792000000006</v>
      </c>
      <c r="I54" s="96">
        <f t="shared" si="4"/>
        <v>270.5503</v>
      </c>
      <c r="J54" s="29"/>
      <c r="K54" s="29"/>
      <c r="L54" s="29"/>
    </row>
    <row r="55" spans="1:12" s="3" customFormat="1" ht="13.5">
      <c r="A55" s="66" t="s">
        <v>236</v>
      </c>
      <c r="B55" s="39"/>
      <c r="C55" s="67">
        <v>205.2728</v>
      </c>
      <c r="D55" s="67">
        <v>47.382400000000004</v>
      </c>
      <c r="E55" s="89">
        <f t="shared" si="3"/>
        <v>157.8904</v>
      </c>
      <c r="F55" s="39"/>
      <c r="G55" s="78">
        <f>E55</f>
        <v>157.8904</v>
      </c>
      <c r="H55" s="74">
        <v>34.79161999999998</v>
      </c>
      <c r="I55" s="96">
        <f t="shared" si="4"/>
        <v>-123.09878000000002</v>
      </c>
      <c r="J55" s="29"/>
      <c r="K55" s="29"/>
      <c r="L55" s="29"/>
    </row>
    <row r="56" spans="1:12" s="3" customFormat="1" ht="13.5">
      <c r="A56" s="63" t="s">
        <v>18</v>
      </c>
      <c r="B56" s="39"/>
      <c r="C56" s="67">
        <v>16360.23464</v>
      </c>
      <c r="D56" s="67">
        <v>1486.12445</v>
      </c>
      <c r="E56" s="89">
        <f t="shared" si="3"/>
        <v>14874.110190000001</v>
      </c>
      <c r="F56" s="39"/>
      <c r="G56" s="78">
        <f>E56</f>
        <v>14874.110190000001</v>
      </c>
      <c r="H56" s="74">
        <v>7056.277530000004</v>
      </c>
      <c r="I56" s="96">
        <f t="shared" si="4"/>
        <v>-7817.832659999997</v>
      </c>
      <c r="J56" s="29"/>
      <c r="K56" s="29"/>
      <c r="L56" s="29"/>
    </row>
    <row r="57" spans="1:12" s="3" customFormat="1" ht="13.5">
      <c r="A57" s="66" t="s">
        <v>251</v>
      </c>
      <c r="B57" s="39"/>
      <c r="C57" s="67">
        <v>6399.90761</v>
      </c>
      <c r="D57" s="67">
        <v>2249.7487</v>
      </c>
      <c r="E57" s="89">
        <f t="shared" si="3"/>
        <v>4150.15891</v>
      </c>
      <c r="F57" s="39"/>
      <c r="G57" s="78">
        <f>E57</f>
        <v>4150.15891</v>
      </c>
      <c r="H57" s="74">
        <v>2759.779269999999</v>
      </c>
      <c r="I57" s="96">
        <f t="shared" si="4"/>
        <v>-1390.379640000001</v>
      </c>
      <c r="J57" s="29"/>
      <c r="K57" s="29"/>
      <c r="L57" s="29"/>
    </row>
    <row r="58" spans="1:12" s="3" customFormat="1" ht="13.5">
      <c r="A58" s="66" t="s">
        <v>181</v>
      </c>
      <c r="B58" s="39"/>
      <c r="C58" s="67">
        <v>1056.3941100000002</v>
      </c>
      <c r="D58" s="67">
        <v>341.46165</v>
      </c>
      <c r="E58" s="89">
        <f t="shared" si="3"/>
        <v>714.9324600000002</v>
      </c>
      <c r="F58" s="39"/>
      <c r="G58" s="78">
        <v>714.9324600000002</v>
      </c>
      <c r="H58" s="74">
        <v>502.9701899999998</v>
      </c>
      <c r="I58" s="96">
        <f t="shared" si="4"/>
        <v>-211.96227000000044</v>
      </c>
      <c r="J58" s="29"/>
      <c r="K58" s="29"/>
      <c r="L58" s="29"/>
    </row>
    <row r="59" spans="1:12" s="3" customFormat="1" ht="13.5">
      <c r="A59" s="66" t="s">
        <v>237</v>
      </c>
      <c r="B59" s="39"/>
      <c r="C59" s="67">
        <v>2638.87092</v>
      </c>
      <c r="D59" s="67">
        <v>438.64632</v>
      </c>
      <c r="E59" s="89">
        <f t="shared" si="3"/>
        <v>2200.2246</v>
      </c>
      <c r="F59" s="39"/>
      <c r="G59" s="78">
        <f>E59</f>
        <v>2200.2246</v>
      </c>
      <c r="H59" s="74">
        <v>1281.9934199999977</v>
      </c>
      <c r="I59" s="96">
        <f t="shared" si="4"/>
        <v>-918.2311800000023</v>
      </c>
      <c r="J59" s="29"/>
      <c r="K59" s="29"/>
      <c r="L59" s="29"/>
    </row>
    <row r="60" spans="1:11" s="3" customFormat="1" ht="13.5">
      <c r="A60" s="81" t="s">
        <v>156</v>
      </c>
      <c r="B60" s="39"/>
      <c r="C60" s="67">
        <v>1613.17325</v>
      </c>
      <c r="D60" s="67">
        <v>1405.6226499999998</v>
      </c>
      <c r="E60" s="89">
        <f t="shared" si="3"/>
        <v>207.55060000000026</v>
      </c>
      <c r="F60" s="39"/>
      <c r="G60" s="78">
        <f>E60</f>
        <v>207.55060000000026</v>
      </c>
      <c r="H60" s="74">
        <v>986.2750000000001</v>
      </c>
      <c r="I60" s="96">
        <f t="shared" si="4"/>
        <v>778.7243999999998</v>
      </c>
      <c r="J60" s="29"/>
      <c r="K60" s="29"/>
    </row>
    <row r="61" spans="1:12" s="3" customFormat="1" ht="13.5">
      <c r="A61" s="63" t="s">
        <v>42</v>
      </c>
      <c r="B61" s="39"/>
      <c r="C61" s="67">
        <v>2431.87092</v>
      </c>
      <c r="D61" s="67">
        <v>82.1779</v>
      </c>
      <c r="E61" s="89">
        <f t="shared" si="3"/>
        <v>2349.6930199999997</v>
      </c>
      <c r="F61" s="39"/>
      <c r="G61" s="78">
        <f>E61</f>
        <v>2349.6930199999997</v>
      </c>
      <c r="H61" s="74">
        <v>2690.2886799999997</v>
      </c>
      <c r="I61" s="96">
        <f t="shared" si="4"/>
        <v>340.59565999999995</v>
      </c>
      <c r="J61" s="29"/>
      <c r="K61" s="29"/>
      <c r="L61" s="29"/>
    </row>
    <row r="62" spans="1:12" s="3" customFormat="1" ht="13.5">
      <c r="A62" s="63" t="s">
        <v>20</v>
      </c>
      <c r="B62" s="39"/>
      <c r="C62" s="67">
        <v>2304.57268</v>
      </c>
      <c r="D62" s="67">
        <v>764.53235</v>
      </c>
      <c r="E62" s="89">
        <f t="shared" si="3"/>
        <v>1540.0403300000003</v>
      </c>
      <c r="F62" s="39"/>
      <c r="G62" s="78">
        <f>E62</f>
        <v>1540.0403300000003</v>
      </c>
      <c r="H62" s="74">
        <v>2649.2250999999974</v>
      </c>
      <c r="I62" s="96">
        <f t="shared" si="4"/>
        <v>1109.1847699999971</v>
      </c>
      <c r="J62" s="29"/>
      <c r="K62" s="29"/>
      <c r="L62" s="29"/>
    </row>
    <row r="63" spans="1:12" s="3" customFormat="1" ht="13.5">
      <c r="A63" s="66" t="s">
        <v>250</v>
      </c>
      <c r="B63" s="39"/>
      <c r="C63" s="67">
        <v>1248.36996</v>
      </c>
      <c r="D63" s="67">
        <v>134.79870000000003</v>
      </c>
      <c r="E63" s="89">
        <f t="shared" si="3"/>
        <v>1113.57126</v>
      </c>
      <c r="F63" s="39"/>
      <c r="G63" s="78">
        <v>1113.57126</v>
      </c>
      <c r="H63" s="74">
        <v>734.8671199999987</v>
      </c>
      <c r="I63" s="96">
        <f t="shared" si="4"/>
        <v>-378.7041400000012</v>
      </c>
      <c r="J63" s="29"/>
      <c r="K63" s="29"/>
      <c r="L63" s="29"/>
    </row>
    <row r="64" spans="1:12" s="3" customFormat="1" ht="13.5">
      <c r="A64" s="66" t="s">
        <v>169</v>
      </c>
      <c r="B64" s="39"/>
      <c r="C64" s="67">
        <v>14123.747599999999</v>
      </c>
      <c r="D64" s="67">
        <v>5105.624</v>
      </c>
      <c r="E64" s="89">
        <f t="shared" si="3"/>
        <v>9018.123599999999</v>
      </c>
      <c r="F64" s="39"/>
      <c r="G64" s="78">
        <f>E64</f>
        <v>9018.123599999999</v>
      </c>
      <c r="H64" s="74">
        <v>8956.519950000018</v>
      </c>
      <c r="I64" s="96">
        <f t="shared" si="4"/>
        <v>-61.60364999998092</v>
      </c>
      <c r="J64" s="29"/>
      <c r="K64" s="29"/>
      <c r="L64" s="29"/>
    </row>
    <row r="65" spans="1:12" s="3" customFormat="1" ht="13.5">
      <c r="A65" s="66" t="s">
        <v>238</v>
      </c>
      <c r="B65" s="39"/>
      <c r="C65" s="67">
        <v>539.71365</v>
      </c>
      <c r="D65" s="67">
        <v>122</v>
      </c>
      <c r="E65" s="89">
        <f t="shared" si="3"/>
        <v>417.71365000000003</v>
      </c>
      <c r="F65" s="39"/>
      <c r="G65" s="74">
        <f>E65</f>
        <v>417.71365000000003</v>
      </c>
      <c r="H65" s="74">
        <v>65.6201300000003</v>
      </c>
      <c r="I65" s="96">
        <f t="shared" si="4"/>
        <v>-352.0935199999997</v>
      </c>
      <c r="J65" s="29"/>
      <c r="K65" s="29"/>
      <c r="L65" s="29"/>
    </row>
    <row r="66" spans="1:12" s="3" customFormat="1" ht="13.5">
      <c r="A66" s="66" t="s">
        <v>170</v>
      </c>
      <c r="B66" s="39"/>
      <c r="C66" s="67">
        <v>2753.1876</v>
      </c>
      <c r="D66" s="67">
        <v>128.8335</v>
      </c>
      <c r="E66" s="89">
        <f t="shared" si="3"/>
        <v>2624.3541</v>
      </c>
      <c r="F66" s="39"/>
      <c r="G66" s="74">
        <f>E66</f>
        <v>2624.3541</v>
      </c>
      <c r="H66" s="74">
        <v>1296.8844299999996</v>
      </c>
      <c r="I66" s="96">
        <f t="shared" si="4"/>
        <v>-1327.4696700000004</v>
      </c>
      <c r="J66" s="29"/>
      <c r="K66" s="29"/>
      <c r="L66" s="29"/>
    </row>
    <row r="67" spans="1:12" s="3" customFormat="1" ht="13.5">
      <c r="A67" s="65" t="s">
        <v>183</v>
      </c>
      <c r="B67" s="39"/>
      <c r="C67" s="67">
        <v>173.27755</v>
      </c>
      <c r="D67" s="67">
        <v>24.6017</v>
      </c>
      <c r="E67" s="89">
        <f t="shared" si="3"/>
        <v>148.67585</v>
      </c>
      <c r="F67" s="39"/>
      <c r="G67" s="74">
        <v>148.67585</v>
      </c>
      <c r="H67" s="74">
        <v>257.0690899999999</v>
      </c>
      <c r="I67" s="96">
        <f t="shared" si="4"/>
        <v>108.3932399999999</v>
      </c>
      <c r="J67" s="29"/>
      <c r="K67" s="29"/>
      <c r="L67" s="29"/>
    </row>
    <row r="68" spans="1:12" s="3" customFormat="1" ht="13.5">
      <c r="A68" s="63" t="s">
        <v>21</v>
      </c>
      <c r="B68" s="39"/>
      <c r="C68" s="67">
        <v>3476.14723</v>
      </c>
      <c r="D68" s="67">
        <v>672.3882</v>
      </c>
      <c r="E68" s="89">
        <f t="shared" si="3"/>
        <v>2803.75903</v>
      </c>
      <c r="F68" s="39"/>
      <c r="G68" s="74">
        <f aca="true" t="shared" si="5" ref="G68:G74">E68</f>
        <v>2803.75903</v>
      </c>
      <c r="H68" s="74">
        <v>2086.7709099999956</v>
      </c>
      <c r="I68" s="96">
        <f t="shared" si="4"/>
        <v>-716.9881200000045</v>
      </c>
      <c r="J68" s="29"/>
      <c r="K68" s="29"/>
      <c r="L68" s="29"/>
    </row>
    <row r="69" spans="1:12" s="3" customFormat="1" ht="13.5">
      <c r="A69" s="66" t="s">
        <v>184</v>
      </c>
      <c r="B69" s="39"/>
      <c r="C69" s="67">
        <v>2944.75171</v>
      </c>
      <c r="D69" s="67">
        <v>288.84359</v>
      </c>
      <c r="E69" s="89">
        <f aca="true" t="shared" si="6" ref="E69:E100">C69-D69</f>
        <v>2655.90812</v>
      </c>
      <c r="F69" s="39"/>
      <c r="G69" s="74">
        <f t="shared" si="5"/>
        <v>2655.90812</v>
      </c>
      <c r="H69" s="74">
        <v>2364.05111</v>
      </c>
      <c r="I69" s="96">
        <f aca="true" t="shared" si="7" ref="I69:I100">H69-G69</f>
        <v>-291.8570100000002</v>
      </c>
      <c r="J69" s="29"/>
      <c r="K69" s="29"/>
      <c r="L69" s="29"/>
    </row>
    <row r="70" spans="1:12" s="3" customFormat="1" ht="13.5">
      <c r="A70" s="66" t="s">
        <v>182</v>
      </c>
      <c r="B70" s="39"/>
      <c r="C70" s="67">
        <v>1692.43045</v>
      </c>
      <c r="D70" s="67">
        <v>690.3821999999999</v>
      </c>
      <c r="E70" s="89">
        <f t="shared" si="6"/>
        <v>1002.0482500000002</v>
      </c>
      <c r="F70" s="39"/>
      <c r="G70" s="74">
        <f t="shared" si="5"/>
        <v>1002.0482500000002</v>
      </c>
      <c r="H70" s="74">
        <v>2666.8228699999936</v>
      </c>
      <c r="I70" s="96">
        <f t="shared" si="7"/>
        <v>1664.7746199999933</v>
      </c>
      <c r="J70" s="29"/>
      <c r="K70" s="29"/>
      <c r="L70" s="29"/>
    </row>
    <row r="71" spans="1:12" s="3" customFormat="1" ht="13.5">
      <c r="A71" s="66" t="s">
        <v>244</v>
      </c>
      <c r="B71" s="39"/>
      <c r="C71" s="67">
        <v>2668.302</v>
      </c>
      <c r="D71" s="67">
        <v>187</v>
      </c>
      <c r="E71" s="89">
        <f t="shared" si="6"/>
        <v>2481.302</v>
      </c>
      <c r="F71" s="39"/>
      <c r="G71" s="74">
        <f t="shared" si="5"/>
        <v>2481.302</v>
      </c>
      <c r="H71" s="74">
        <v>4492.0177300000005</v>
      </c>
      <c r="I71" s="96">
        <f t="shared" si="7"/>
        <v>2010.7157300000003</v>
      </c>
      <c r="J71" s="29"/>
      <c r="K71" s="29"/>
      <c r="L71" s="29"/>
    </row>
    <row r="72" spans="1:12" s="3" customFormat="1" ht="13.5">
      <c r="A72" s="63" t="s">
        <v>22</v>
      </c>
      <c r="B72" s="39"/>
      <c r="C72" s="67">
        <v>937.2919499999999</v>
      </c>
      <c r="D72" s="67">
        <v>148.62945000000002</v>
      </c>
      <c r="E72" s="89">
        <f t="shared" si="6"/>
        <v>788.6624999999999</v>
      </c>
      <c r="F72" s="39"/>
      <c r="G72" s="74">
        <f t="shared" si="5"/>
        <v>788.6624999999999</v>
      </c>
      <c r="H72" s="74">
        <v>2323.890509999998</v>
      </c>
      <c r="I72" s="96">
        <f t="shared" si="7"/>
        <v>1535.228009999998</v>
      </c>
      <c r="J72" s="29"/>
      <c r="K72" s="29"/>
      <c r="L72" s="29"/>
    </row>
    <row r="73" spans="1:12" s="3" customFormat="1" ht="13.5">
      <c r="A73" s="66" t="s">
        <v>300</v>
      </c>
      <c r="B73" s="39"/>
      <c r="C73" s="67">
        <v>386.88595</v>
      </c>
      <c r="D73" s="67">
        <v>0</v>
      </c>
      <c r="E73" s="89">
        <f t="shared" si="6"/>
        <v>386.88595</v>
      </c>
      <c r="F73" s="39"/>
      <c r="G73" s="74">
        <f t="shared" si="5"/>
        <v>386.88595</v>
      </c>
      <c r="H73" s="74">
        <v>1153.04533</v>
      </c>
      <c r="I73" s="96">
        <f t="shared" si="7"/>
        <v>766.1593799999999</v>
      </c>
      <c r="J73" s="29"/>
      <c r="K73" s="29"/>
      <c r="L73" s="29"/>
    </row>
    <row r="74" spans="1:12" s="3" customFormat="1" ht="13.5">
      <c r="A74" s="66" t="s">
        <v>23</v>
      </c>
      <c r="B74" s="39"/>
      <c r="C74" s="67">
        <v>281.35396999999995</v>
      </c>
      <c r="D74" s="67">
        <v>34.7783</v>
      </c>
      <c r="E74" s="90">
        <f t="shared" si="6"/>
        <v>246.57566999999995</v>
      </c>
      <c r="F74" s="39"/>
      <c r="G74" s="74">
        <f t="shared" si="5"/>
        <v>246.57566999999995</v>
      </c>
      <c r="H74" s="74">
        <v>-17.86274</v>
      </c>
      <c r="I74" s="97">
        <f t="shared" si="7"/>
        <v>-264.4384099999999</v>
      </c>
      <c r="J74" s="29"/>
      <c r="K74" s="29"/>
      <c r="L74" s="29"/>
    </row>
    <row r="75" spans="1:12" s="3" customFormat="1" ht="13.5">
      <c r="A75" s="66" t="s">
        <v>185</v>
      </c>
      <c r="B75" s="39"/>
      <c r="C75" s="67">
        <v>599.3004</v>
      </c>
      <c r="D75" s="67">
        <v>50.01865</v>
      </c>
      <c r="E75" s="90">
        <f t="shared" si="6"/>
        <v>549.28175</v>
      </c>
      <c r="F75" s="39"/>
      <c r="G75" s="74">
        <v>549.28175</v>
      </c>
      <c r="H75" s="74">
        <v>409.03905000000043</v>
      </c>
      <c r="I75" s="97">
        <f t="shared" si="7"/>
        <v>-140.24269999999956</v>
      </c>
      <c r="J75" s="29"/>
      <c r="K75" s="29"/>
      <c r="L75" s="29"/>
    </row>
    <row r="76" spans="1:12" s="3" customFormat="1" ht="13.5">
      <c r="A76" s="63" t="s">
        <v>24</v>
      </c>
      <c r="B76" s="39"/>
      <c r="C76" s="67">
        <v>1531.69812</v>
      </c>
      <c r="D76" s="67">
        <v>1055.85183</v>
      </c>
      <c r="E76" s="90">
        <f t="shared" si="6"/>
        <v>475.84628999999995</v>
      </c>
      <c r="F76" s="39"/>
      <c r="G76" s="74">
        <f aca="true" t="shared" si="8" ref="G76:G98">E76</f>
        <v>475.84628999999995</v>
      </c>
      <c r="H76" s="74">
        <v>1516.5005900000015</v>
      </c>
      <c r="I76" s="97">
        <f t="shared" si="7"/>
        <v>1040.6543000000015</v>
      </c>
      <c r="J76" s="29"/>
      <c r="K76" s="29"/>
      <c r="L76" s="29"/>
    </row>
    <row r="77" spans="1:12" s="3" customFormat="1" ht="13.5">
      <c r="A77" s="63" t="s">
        <v>9</v>
      </c>
      <c r="B77" s="39"/>
      <c r="C77" s="67">
        <v>454.747</v>
      </c>
      <c r="D77" s="67">
        <v>128.7075</v>
      </c>
      <c r="E77" s="90">
        <f t="shared" si="6"/>
        <v>326.0395</v>
      </c>
      <c r="F77" s="39"/>
      <c r="G77" s="74">
        <f t="shared" si="8"/>
        <v>326.0395</v>
      </c>
      <c r="H77" s="74">
        <v>483.11846000000054</v>
      </c>
      <c r="I77" s="97">
        <f t="shared" si="7"/>
        <v>157.07896000000056</v>
      </c>
      <c r="J77" s="29"/>
      <c r="K77" s="29"/>
      <c r="L77" s="29"/>
    </row>
    <row r="78" spans="1:12" s="3" customFormat="1" ht="13.5">
      <c r="A78" s="66" t="s">
        <v>171</v>
      </c>
      <c r="B78" s="39"/>
      <c r="C78" s="67">
        <v>429.7628</v>
      </c>
      <c r="D78" s="67">
        <v>65.30975</v>
      </c>
      <c r="E78" s="90">
        <f t="shared" si="6"/>
        <v>364.45305</v>
      </c>
      <c r="F78" s="39"/>
      <c r="G78" s="74">
        <f t="shared" si="8"/>
        <v>364.45305</v>
      </c>
      <c r="H78" s="74">
        <v>270.46373</v>
      </c>
      <c r="I78" s="97">
        <f t="shared" si="7"/>
        <v>-93.98932000000002</v>
      </c>
      <c r="J78" s="29"/>
      <c r="K78" s="29"/>
      <c r="L78" s="29"/>
    </row>
    <row r="79" spans="1:12" s="3" customFormat="1" ht="13.5">
      <c r="A79" s="66" t="s">
        <v>264</v>
      </c>
      <c r="B79" s="39"/>
      <c r="C79" s="67">
        <v>1497.843</v>
      </c>
      <c r="D79" s="67">
        <v>501.25</v>
      </c>
      <c r="E79" s="90">
        <f t="shared" si="6"/>
        <v>996.5930000000001</v>
      </c>
      <c r="F79" s="39"/>
      <c r="G79" s="74">
        <f t="shared" si="8"/>
        <v>996.5930000000001</v>
      </c>
      <c r="H79" s="74">
        <v>370.48833000000036</v>
      </c>
      <c r="I79" s="97">
        <f t="shared" si="7"/>
        <v>-626.1046699999997</v>
      </c>
      <c r="J79" s="29"/>
      <c r="K79" s="29"/>
      <c r="L79" s="29"/>
    </row>
    <row r="80" spans="1:12" s="3" customFormat="1" ht="13.5">
      <c r="A80" s="66" t="s">
        <v>239</v>
      </c>
      <c r="B80" s="39"/>
      <c r="C80" s="67">
        <v>14061.9336</v>
      </c>
      <c r="D80" s="67">
        <v>5.62195</v>
      </c>
      <c r="E80" s="90">
        <f t="shared" si="6"/>
        <v>14056.31165</v>
      </c>
      <c r="F80" s="39"/>
      <c r="G80" s="74">
        <f t="shared" si="8"/>
        <v>14056.31165</v>
      </c>
      <c r="H80" s="74">
        <v>20181.340869999978</v>
      </c>
      <c r="I80" s="97">
        <f t="shared" si="7"/>
        <v>6125.0292199999785</v>
      </c>
      <c r="J80" s="29"/>
      <c r="K80" s="29"/>
      <c r="L80" s="29"/>
    </row>
    <row r="81" spans="1:12" s="3" customFormat="1" ht="13.5">
      <c r="A81" s="66" t="s">
        <v>189</v>
      </c>
      <c r="B81" s="39"/>
      <c r="C81" s="67">
        <v>259.80085</v>
      </c>
      <c r="D81" s="67">
        <v>82.183</v>
      </c>
      <c r="E81" s="90">
        <f t="shared" si="6"/>
        <v>177.61785000000003</v>
      </c>
      <c r="F81" s="39"/>
      <c r="G81" s="74">
        <f t="shared" si="8"/>
        <v>177.61785000000003</v>
      </c>
      <c r="H81" s="74">
        <v>2199.129929999999</v>
      </c>
      <c r="I81" s="97">
        <f t="shared" si="7"/>
        <v>2021.512079999999</v>
      </c>
      <c r="J81" s="29"/>
      <c r="K81" s="29"/>
      <c r="L81" s="29"/>
    </row>
    <row r="82" spans="1:12" s="3" customFormat="1" ht="13.5">
      <c r="A82" s="66" t="s">
        <v>240</v>
      </c>
      <c r="B82" s="39"/>
      <c r="C82" s="67">
        <v>138.57975</v>
      </c>
      <c r="D82" s="67">
        <v>0</v>
      </c>
      <c r="E82" s="90">
        <f t="shared" si="6"/>
        <v>138.57975</v>
      </c>
      <c r="F82" s="39"/>
      <c r="G82" s="74">
        <f t="shared" si="8"/>
        <v>138.57975</v>
      </c>
      <c r="H82" s="74">
        <v>295.8672799999998</v>
      </c>
      <c r="I82" s="97">
        <f t="shared" si="7"/>
        <v>157.28752999999983</v>
      </c>
      <c r="J82" s="29"/>
      <c r="K82" s="29"/>
      <c r="L82" s="29"/>
    </row>
    <row r="83" spans="1:12" s="3" customFormat="1" ht="13.5">
      <c r="A83" s="66" t="s">
        <v>295</v>
      </c>
      <c r="B83" s="39"/>
      <c r="C83" s="67">
        <v>878.1876</v>
      </c>
      <c r="D83" s="67">
        <v>0</v>
      </c>
      <c r="E83" s="90">
        <f t="shared" si="6"/>
        <v>878.1876</v>
      </c>
      <c r="F83" s="39"/>
      <c r="G83" s="74">
        <f t="shared" si="8"/>
        <v>878.1876</v>
      </c>
      <c r="H83" s="74">
        <v>719.32894</v>
      </c>
      <c r="I83" s="97">
        <f t="shared" si="7"/>
        <v>-158.85866</v>
      </c>
      <c r="J83" s="29"/>
      <c r="K83" s="29"/>
      <c r="L83" s="29"/>
    </row>
    <row r="84" spans="1:12" s="3" customFormat="1" ht="13.5">
      <c r="A84" s="66" t="s">
        <v>197</v>
      </c>
      <c r="B84" s="39"/>
      <c r="C84" s="67">
        <v>846.04141</v>
      </c>
      <c r="D84" s="67">
        <v>167.3776</v>
      </c>
      <c r="E84" s="90">
        <f t="shared" si="6"/>
        <v>678.66381</v>
      </c>
      <c r="F84" s="39"/>
      <c r="G84" s="74">
        <f t="shared" si="8"/>
        <v>678.66381</v>
      </c>
      <c r="H84" s="74">
        <v>543.1861400000004</v>
      </c>
      <c r="I84" s="97">
        <f t="shared" si="7"/>
        <v>-135.47766999999965</v>
      </c>
      <c r="J84" s="29"/>
      <c r="K84" s="29"/>
      <c r="L84" s="29"/>
    </row>
    <row r="85" spans="1:12" s="3" customFormat="1" ht="13.5">
      <c r="A85" s="63" t="s">
        <v>144</v>
      </c>
      <c r="B85" s="39"/>
      <c r="C85" s="67">
        <v>129.6771</v>
      </c>
      <c r="D85" s="67">
        <v>112.1283</v>
      </c>
      <c r="E85" s="90">
        <f t="shared" si="6"/>
        <v>17.5488</v>
      </c>
      <c r="F85" s="39"/>
      <c r="G85" s="74">
        <f t="shared" si="8"/>
        <v>17.5488</v>
      </c>
      <c r="H85" s="74">
        <v>395.0057999999999</v>
      </c>
      <c r="I85" s="97">
        <f t="shared" si="7"/>
        <v>377.4569999999999</v>
      </c>
      <c r="J85" s="29"/>
      <c r="K85" s="29"/>
      <c r="L85" s="29"/>
    </row>
    <row r="86" spans="1:12" s="3" customFormat="1" ht="13.5">
      <c r="A86" s="66" t="s">
        <v>172</v>
      </c>
      <c r="B86" s="39"/>
      <c r="C86" s="67">
        <v>1812.98805</v>
      </c>
      <c r="D86" s="67">
        <v>148.00445</v>
      </c>
      <c r="E86" s="90">
        <f t="shared" si="6"/>
        <v>1664.9836</v>
      </c>
      <c r="F86" s="39"/>
      <c r="G86" s="74">
        <f t="shared" si="8"/>
        <v>1664.9836</v>
      </c>
      <c r="H86" s="74">
        <v>1108.16457</v>
      </c>
      <c r="I86" s="97">
        <f t="shared" si="7"/>
        <v>-556.8190300000001</v>
      </c>
      <c r="J86" s="29"/>
      <c r="K86" s="29"/>
      <c r="L86" s="29"/>
    </row>
    <row r="87" spans="1:12" s="3" customFormat="1" ht="13.5">
      <c r="A87" s="66" t="s">
        <v>241</v>
      </c>
      <c r="B87" s="39"/>
      <c r="C87" s="67">
        <v>1493.1463700000002</v>
      </c>
      <c r="D87" s="67">
        <v>731.40175</v>
      </c>
      <c r="E87" s="90">
        <f t="shared" si="6"/>
        <v>761.7446200000002</v>
      </c>
      <c r="F87" s="39"/>
      <c r="G87" s="74">
        <f t="shared" si="8"/>
        <v>761.7446200000002</v>
      </c>
      <c r="H87" s="74">
        <v>1032.5542199999993</v>
      </c>
      <c r="I87" s="97">
        <f t="shared" si="7"/>
        <v>270.80959999999914</v>
      </c>
      <c r="J87" s="29"/>
      <c r="K87" s="29"/>
      <c r="L87" s="29"/>
    </row>
    <row r="88" spans="1:12" s="3" customFormat="1" ht="13.5">
      <c r="A88" s="66" t="s">
        <v>242</v>
      </c>
      <c r="B88" s="39"/>
      <c r="C88" s="67">
        <v>3308.4981000000002</v>
      </c>
      <c r="D88" s="67">
        <v>1040.845</v>
      </c>
      <c r="E88" s="90">
        <f t="shared" si="6"/>
        <v>2267.6531000000004</v>
      </c>
      <c r="F88" s="39"/>
      <c r="G88" s="74">
        <f t="shared" si="8"/>
        <v>2267.6531000000004</v>
      </c>
      <c r="H88" s="74">
        <v>1065.4243799999995</v>
      </c>
      <c r="I88" s="97">
        <f t="shared" si="7"/>
        <v>-1202.228720000001</v>
      </c>
      <c r="J88" s="29"/>
      <c r="K88" s="29"/>
      <c r="L88" s="29"/>
    </row>
    <row r="89" spans="1:12" s="3" customFormat="1" ht="13.5">
      <c r="A89" s="66" t="s">
        <v>173</v>
      </c>
      <c r="B89" s="39"/>
      <c r="C89" s="67">
        <v>1541.96453</v>
      </c>
      <c r="D89" s="67">
        <v>635.3041</v>
      </c>
      <c r="E89" s="90">
        <f t="shared" si="6"/>
        <v>906.66043</v>
      </c>
      <c r="F89" s="39"/>
      <c r="G89" s="74">
        <f t="shared" si="8"/>
        <v>906.66043</v>
      </c>
      <c r="H89" s="74">
        <v>1869.5519299999967</v>
      </c>
      <c r="I89" s="97">
        <f t="shared" si="7"/>
        <v>962.8914999999967</v>
      </c>
      <c r="J89" s="29"/>
      <c r="K89" s="29"/>
      <c r="L89" s="29"/>
    </row>
    <row r="90" spans="1:12" s="3" customFormat="1" ht="13.5">
      <c r="A90" s="63" t="s">
        <v>25</v>
      </c>
      <c r="B90" s="39"/>
      <c r="C90" s="67">
        <v>536.4703499999999</v>
      </c>
      <c r="D90" s="67">
        <v>0</v>
      </c>
      <c r="E90" s="90">
        <f t="shared" si="6"/>
        <v>536.4703499999999</v>
      </c>
      <c r="F90" s="39"/>
      <c r="G90" s="74">
        <f t="shared" si="8"/>
        <v>536.4703499999999</v>
      </c>
      <c r="H90" s="74">
        <v>655.2712499999993</v>
      </c>
      <c r="I90" s="97">
        <f t="shared" si="7"/>
        <v>118.80089999999939</v>
      </c>
      <c r="J90" s="29"/>
      <c r="K90" s="29"/>
      <c r="L90" s="29"/>
    </row>
    <row r="91" spans="1:12" s="3" customFormat="1" ht="13.5">
      <c r="A91" s="66" t="s">
        <v>174</v>
      </c>
      <c r="B91" s="39"/>
      <c r="C91" s="67">
        <v>940.24892</v>
      </c>
      <c r="D91" s="67">
        <v>0</v>
      </c>
      <c r="E91" s="97">
        <f t="shared" si="6"/>
        <v>940.24892</v>
      </c>
      <c r="F91" s="39"/>
      <c r="G91" s="74">
        <f t="shared" si="8"/>
        <v>940.24892</v>
      </c>
      <c r="H91" s="74">
        <v>381.12639</v>
      </c>
      <c r="I91" s="97">
        <f t="shared" si="7"/>
        <v>-559.12253</v>
      </c>
      <c r="J91" s="29"/>
      <c r="K91" s="29"/>
      <c r="L91" s="29"/>
    </row>
    <row r="92" spans="1:12" s="3" customFormat="1" ht="13.5">
      <c r="A92" s="63" t="s">
        <v>26</v>
      </c>
      <c r="B92" s="39"/>
      <c r="C92" s="67">
        <v>1967.6255700000002</v>
      </c>
      <c r="D92" s="67">
        <v>347.18315</v>
      </c>
      <c r="E92" s="90">
        <f t="shared" si="6"/>
        <v>1620.44242</v>
      </c>
      <c r="F92" s="39"/>
      <c r="G92" s="74">
        <f t="shared" si="8"/>
        <v>1620.44242</v>
      </c>
      <c r="H92" s="74">
        <v>1019.1988100000004</v>
      </c>
      <c r="I92" s="97">
        <f t="shared" si="7"/>
        <v>-601.2436099999996</v>
      </c>
      <c r="J92" s="29"/>
      <c r="K92" s="29"/>
      <c r="L92" s="29"/>
    </row>
    <row r="93" spans="1:12" s="3" customFormat="1" ht="13.5">
      <c r="A93" s="63" t="s">
        <v>146</v>
      </c>
      <c r="B93" s="36"/>
      <c r="C93" s="74">
        <v>2560.0635</v>
      </c>
      <c r="D93" s="74">
        <v>1659.4918</v>
      </c>
      <c r="E93" s="90">
        <f t="shared" si="6"/>
        <v>900.5717000000002</v>
      </c>
      <c r="F93" s="36"/>
      <c r="G93" s="74">
        <f t="shared" si="8"/>
        <v>900.5717000000002</v>
      </c>
      <c r="H93" s="74">
        <v>1319.1212099999996</v>
      </c>
      <c r="I93" s="97">
        <f t="shared" si="7"/>
        <v>418.5495099999994</v>
      </c>
      <c r="J93" s="29"/>
      <c r="K93" s="29"/>
      <c r="L93" s="29"/>
    </row>
    <row r="94" spans="1:12" s="3" customFormat="1" ht="13.5">
      <c r="A94" s="66" t="s">
        <v>141</v>
      </c>
      <c r="B94" s="36"/>
      <c r="C94" s="74">
        <v>2618.29617</v>
      </c>
      <c r="D94" s="74">
        <v>100.754</v>
      </c>
      <c r="E94" s="90">
        <f t="shared" si="6"/>
        <v>2517.54217</v>
      </c>
      <c r="F94" s="36"/>
      <c r="G94" s="74">
        <f t="shared" si="8"/>
        <v>2517.54217</v>
      </c>
      <c r="H94" s="74">
        <v>1289.899380000001</v>
      </c>
      <c r="I94" s="97">
        <f t="shared" si="7"/>
        <v>-1227.6427899999992</v>
      </c>
      <c r="J94" s="29"/>
      <c r="K94" s="29"/>
      <c r="L94" s="29"/>
    </row>
    <row r="95" spans="1:12" s="3" customFormat="1" ht="13.5">
      <c r="A95" s="63" t="s">
        <v>27</v>
      </c>
      <c r="B95" s="36"/>
      <c r="C95" s="74">
        <v>4037.56466</v>
      </c>
      <c r="D95" s="74">
        <v>1332.8033</v>
      </c>
      <c r="E95" s="97">
        <f t="shared" si="6"/>
        <v>2704.76136</v>
      </c>
      <c r="F95" s="36"/>
      <c r="G95" s="74">
        <f t="shared" si="8"/>
        <v>2704.76136</v>
      </c>
      <c r="H95" s="74">
        <v>9092.85583</v>
      </c>
      <c r="I95" s="97">
        <f t="shared" si="7"/>
        <v>6388.09447</v>
      </c>
      <c r="J95" s="29"/>
      <c r="K95" s="29"/>
      <c r="L95" s="29"/>
    </row>
    <row r="96" spans="1:12" s="3" customFormat="1" ht="12.75" customHeight="1">
      <c r="A96" s="66" t="s">
        <v>176</v>
      </c>
      <c r="B96" s="36"/>
      <c r="C96" s="74">
        <v>5090.9542</v>
      </c>
      <c r="D96" s="74">
        <v>307.60384999999997</v>
      </c>
      <c r="E96" s="90">
        <f t="shared" si="6"/>
        <v>4783.350350000001</v>
      </c>
      <c r="F96" s="36"/>
      <c r="G96" s="74">
        <f t="shared" si="8"/>
        <v>4783.350350000001</v>
      </c>
      <c r="H96" s="74">
        <v>1997.0140900000026</v>
      </c>
      <c r="I96" s="97">
        <f t="shared" si="7"/>
        <v>-2786.336259999998</v>
      </c>
      <c r="J96" s="29"/>
      <c r="K96" s="29"/>
      <c r="L96" s="29"/>
    </row>
    <row r="97" spans="1:12" s="3" customFormat="1" ht="13.5">
      <c r="A97" s="162" t="s">
        <v>31</v>
      </c>
      <c r="B97" s="36"/>
      <c r="C97" s="74">
        <v>1317.12738</v>
      </c>
      <c r="D97" s="74">
        <v>474.83105</v>
      </c>
      <c r="E97" s="90">
        <f t="shared" si="6"/>
        <v>842.2963299999999</v>
      </c>
      <c r="F97" s="36"/>
      <c r="G97" s="74">
        <f t="shared" si="8"/>
        <v>842.2963299999999</v>
      </c>
      <c r="H97" s="74">
        <v>681.82538</v>
      </c>
      <c r="I97" s="97">
        <f t="shared" si="7"/>
        <v>-160.4709499999999</v>
      </c>
      <c r="J97" s="29"/>
      <c r="K97" s="29"/>
      <c r="L97" s="29"/>
    </row>
    <row r="98" spans="1:12" s="3" customFormat="1" ht="13.5">
      <c r="A98" s="68" t="s">
        <v>175</v>
      </c>
      <c r="B98" s="39"/>
      <c r="C98" s="67">
        <v>1792.90221</v>
      </c>
      <c r="D98" s="67">
        <v>291.70275</v>
      </c>
      <c r="E98" s="90">
        <f t="shared" si="6"/>
        <v>1501.19946</v>
      </c>
      <c r="F98" s="39"/>
      <c r="G98" s="74">
        <f t="shared" si="8"/>
        <v>1501.19946</v>
      </c>
      <c r="H98" s="74">
        <v>1241.66335</v>
      </c>
      <c r="I98" s="97">
        <f t="shared" si="7"/>
        <v>-259.53611</v>
      </c>
      <c r="J98" s="29"/>
      <c r="K98" s="29"/>
      <c r="L98" s="29"/>
    </row>
    <row r="99" spans="1:12" s="3" customFormat="1" ht="13.5">
      <c r="A99" s="66" t="s">
        <v>217</v>
      </c>
      <c r="B99" s="39"/>
      <c r="C99" s="67">
        <v>1583.37799</v>
      </c>
      <c r="D99" s="67">
        <v>681.0276</v>
      </c>
      <c r="E99" s="90">
        <f t="shared" si="6"/>
        <v>902.35039</v>
      </c>
      <c r="F99" s="39"/>
      <c r="G99" s="74">
        <v>902.35039</v>
      </c>
      <c r="H99" s="74">
        <v>1832.238720000003</v>
      </c>
      <c r="I99" s="97">
        <f t="shared" si="7"/>
        <v>929.8883300000031</v>
      </c>
      <c r="J99" s="29"/>
      <c r="K99" s="29"/>
      <c r="L99" s="29"/>
    </row>
    <row r="100" spans="1:12" s="3" customFormat="1" ht="13.5">
      <c r="A100" s="63" t="s">
        <v>28</v>
      </c>
      <c r="B100" s="39"/>
      <c r="C100" s="67">
        <v>1192.89585</v>
      </c>
      <c r="D100" s="67">
        <v>424.08</v>
      </c>
      <c r="E100" s="90">
        <f t="shared" si="6"/>
        <v>768.8158500000002</v>
      </c>
      <c r="F100" s="39"/>
      <c r="G100" s="74">
        <f>E100</f>
        <v>768.8158500000002</v>
      </c>
      <c r="H100" s="74">
        <v>147.03964000000082</v>
      </c>
      <c r="I100" s="97">
        <f t="shared" si="7"/>
        <v>-621.7762099999993</v>
      </c>
      <c r="J100" s="29"/>
      <c r="K100" s="29"/>
      <c r="L100" s="29"/>
    </row>
    <row r="101" spans="1:12" s="3" customFormat="1" ht="13.5">
      <c r="A101" s="63" t="s">
        <v>43</v>
      </c>
      <c r="B101" s="39"/>
      <c r="C101" s="67">
        <v>686.20683</v>
      </c>
      <c r="D101" s="67">
        <v>28.4608</v>
      </c>
      <c r="E101" s="90">
        <f>C101-D101</f>
        <v>657.74603</v>
      </c>
      <c r="F101" s="39"/>
      <c r="G101" s="74">
        <f>E101</f>
        <v>657.74603</v>
      </c>
      <c r="H101" s="74">
        <v>323.74826</v>
      </c>
      <c r="I101" s="97">
        <f>H101-G101</f>
        <v>-333.99777</v>
      </c>
      <c r="J101" s="29"/>
      <c r="K101" s="29"/>
      <c r="L101" s="29"/>
    </row>
    <row r="102" spans="1:12" s="3" customFormat="1" ht="13.5">
      <c r="A102" s="66" t="s">
        <v>190</v>
      </c>
      <c r="B102" s="39"/>
      <c r="C102" s="67">
        <v>431.71234999999996</v>
      </c>
      <c r="D102" s="67">
        <v>15.88</v>
      </c>
      <c r="E102" s="90">
        <f>C102-D102</f>
        <v>415.83234999999996</v>
      </c>
      <c r="F102" s="39"/>
      <c r="G102" s="74">
        <f>E102</f>
        <v>415.83234999999996</v>
      </c>
      <c r="H102" s="74">
        <v>473.49162999999794</v>
      </c>
      <c r="I102" s="97">
        <f>H102-G102</f>
        <v>57.65927999999798</v>
      </c>
      <c r="J102" s="29"/>
      <c r="K102" s="29"/>
      <c r="L102" s="29"/>
    </row>
    <row r="103" spans="1:11" s="3" customFormat="1" ht="13.5">
      <c r="A103" s="63" t="s">
        <v>44</v>
      </c>
      <c r="B103" s="39"/>
      <c r="C103" s="67">
        <v>1094.55285</v>
      </c>
      <c r="D103" s="67">
        <v>40.211400000000005</v>
      </c>
      <c r="E103" s="90">
        <f>C103-D103</f>
        <v>1054.3414500000001</v>
      </c>
      <c r="F103" s="39"/>
      <c r="G103" s="74">
        <f>E103</f>
        <v>1054.3414500000001</v>
      </c>
      <c r="H103" s="74">
        <v>202.64848999999953</v>
      </c>
      <c r="I103" s="97">
        <f>H103-G103</f>
        <v>-851.6929600000005</v>
      </c>
      <c r="J103" s="29"/>
      <c r="K103" s="29"/>
    </row>
    <row r="104" spans="1:12" s="3" customFormat="1" ht="13.5">
      <c r="A104" s="154" t="s">
        <v>299</v>
      </c>
      <c r="B104" s="39"/>
      <c r="C104" s="67">
        <v>602.6365</v>
      </c>
      <c r="D104" s="67">
        <v>29.0809</v>
      </c>
      <c r="E104" s="90">
        <f>C104-D104</f>
        <v>573.5555999999999</v>
      </c>
      <c r="F104" s="39"/>
      <c r="G104" s="74">
        <f>E104</f>
        <v>573.5555999999999</v>
      </c>
      <c r="H104" s="74">
        <v>634.6226</v>
      </c>
      <c r="I104" s="97">
        <f>H104-G104</f>
        <v>61.06700000000012</v>
      </c>
      <c r="J104" s="29"/>
      <c r="K104" s="29"/>
      <c r="L104" s="29"/>
    </row>
    <row r="105" spans="1:12" s="23" customFormat="1" ht="18" customHeight="1">
      <c r="A105" s="199" t="s">
        <v>199</v>
      </c>
      <c r="B105" s="199"/>
      <c r="C105" s="199"/>
      <c r="D105" s="199"/>
      <c r="E105" s="199"/>
      <c r="F105" s="199"/>
      <c r="G105" s="199"/>
      <c r="H105" s="199"/>
      <c r="I105" s="199"/>
      <c r="L105" s="29"/>
    </row>
    <row r="106" spans="1:12" s="3" customFormat="1" ht="13.5">
      <c r="A106" s="63" t="s">
        <v>11</v>
      </c>
      <c r="B106" s="77"/>
      <c r="C106" s="74">
        <v>49.9037</v>
      </c>
      <c r="D106" s="74">
        <v>47.921699999999994</v>
      </c>
      <c r="E106" s="97">
        <v>1.9820000000000064</v>
      </c>
      <c r="F106" s="77"/>
      <c r="G106" s="74">
        <v>1.9820000000000064</v>
      </c>
      <c r="H106" s="74">
        <v>164.94847999999982</v>
      </c>
      <c r="I106" s="97">
        <v>162.96647999999982</v>
      </c>
      <c r="J106" s="29"/>
      <c r="K106" s="29"/>
      <c r="L106" s="29"/>
    </row>
    <row r="107" spans="1:12" s="3" customFormat="1" ht="13.5">
      <c r="A107" s="66" t="s">
        <v>12</v>
      </c>
      <c r="B107" s="39"/>
      <c r="C107" s="67">
        <v>4786.70764</v>
      </c>
      <c r="D107" s="67">
        <v>582.761</v>
      </c>
      <c r="E107" s="90">
        <v>4203.94664</v>
      </c>
      <c r="F107" s="39"/>
      <c r="G107" s="74">
        <v>4203.94664</v>
      </c>
      <c r="H107" s="74">
        <v>4905.2881300000045</v>
      </c>
      <c r="I107" s="97">
        <v>701.3414900000043</v>
      </c>
      <c r="J107" s="29"/>
      <c r="K107" s="29"/>
      <c r="L107" s="29"/>
    </row>
    <row r="108" spans="1:12" s="3" customFormat="1" ht="13.5">
      <c r="A108" s="63" t="s">
        <v>13</v>
      </c>
      <c r="B108" s="39"/>
      <c r="C108" s="67">
        <v>372.44276</v>
      </c>
      <c r="D108" s="67">
        <v>634.04057</v>
      </c>
      <c r="E108" s="90">
        <v>-261.59781</v>
      </c>
      <c r="F108" s="39"/>
      <c r="G108" s="74">
        <v>-261.59781</v>
      </c>
      <c r="H108" s="74">
        <v>331.3382100000008</v>
      </c>
      <c r="I108" s="97">
        <v>592.9360200000008</v>
      </c>
      <c r="J108" s="29"/>
      <c r="K108" s="29"/>
      <c r="L108" s="29"/>
    </row>
    <row r="109" spans="1:12" s="3" customFormat="1" ht="13.5">
      <c r="A109" s="63" t="s">
        <v>15</v>
      </c>
      <c r="B109" s="36"/>
      <c r="C109" s="74">
        <v>540.18055</v>
      </c>
      <c r="D109" s="74">
        <v>16.3144</v>
      </c>
      <c r="E109" s="97">
        <v>523.8661500000001</v>
      </c>
      <c r="F109" s="36"/>
      <c r="G109" s="74">
        <v>523.8661500000001</v>
      </c>
      <c r="H109" s="74">
        <v>163.4345200000004</v>
      </c>
      <c r="I109" s="97">
        <v>-360.4316299999997</v>
      </c>
      <c r="J109" s="29"/>
      <c r="K109" s="29"/>
      <c r="L109" s="29"/>
    </row>
    <row r="110" spans="1:12" s="3" customFormat="1" ht="13.5">
      <c r="A110" s="63" t="s">
        <v>8</v>
      </c>
      <c r="B110" s="36"/>
      <c r="C110" s="74">
        <v>74190.47612</v>
      </c>
      <c r="D110" s="74">
        <v>13343.51231</v>
      </c>
      <c r="E110" s="97">
        <v>60846.96381000001</v>
      </c>
      <c r="F110" s="36"/>
      <c r="G110" s="74">
        <v>60846.96381000001</v>
      </c>
      <c r="H110" s="74">
        <v>48183.54899999994</v>
      </c>
      <c r="I110" s="97">
        <v>-12663.414810000068</v>
      </c>
      <c r="J110" s="29"/>
      <c r="K110" s="29"/>
      <c r="L110" s="29"/>
    </row>
    <row r="111" spans="1:12" s="3" customFormat="1" ht="13.5">
      <c r="A111" s="63" t="s">
        <v>19</v>
      </c>
      <c r="B111" s="36"/>
      <c r="C111" s="74">
        <v>2388.536</v>
      </c>
      <c r="D111" s="74">
        <v>2521.56696</v>
      </c>
      <c r="E111" s="97">
        <v>-133.03096000000005</v>
      </c>
      <c r="F111" s="36"/>
      <c r="G111" s="74">
        <v>-133.03096000000005</v>
      </c>
      <c r="H111" s="74">
        <v>413.2537700000003</v>
      </c>
      <c r="I111" s="97">
        <v>546.2847300000003</v>
      </c>
      <c r="J111" s="29"/>
      <c r="K111" s="29"/>
      <c r="L111" s="29"/>
    </row>
    <row r="112" spans="1:12" s="3" customFormat="1" ht="13.5">
      <c r="A112" s="66" t="s">
        <v>157</v>
      </c>
      <c r="B112" s="36"/>
      <c r="C112" s="74">
        <v>3092.6527</v>
      </c>
      <c r="D112" s="74">
        <v>10.8971</v>
      </c>
      <c r="E112" s="97">
        <v>3081.7556</v>
      </c>
      <c r="F112" s="36"/>
      <c r="G112" s="74">
        <v>3081.7556</v>
      </c>
      <c r="H112" s="74">
        <v>636.0768900000006</v>
      </c>
      <c r="I112" s="97">
        <v>-2445.6787099999992</v>
      </c>
      <c r="J112" s="29"/>
      <c r="K112" s="29"/>
      <c r="L112" s="29"/>
    </row>
    <row r="113" spans="1:12" s="3" customFormat="1" ht="12.75" customHeight="1">
      <c r="A113" s="66" t="s">
        <v>150</v>
      </c>
      <c r="B113" s="78"/>
      <c r="C113" s="74">
        <v>186.47942</v>
      </c>
      <c r="D113" s="74">
        <v>1568.0345</v>
      </c>
      <c r="E113" s="97">
        <v>-1381.55508</v>
      </c>
      <c r="F113" s="78"/>
      <c r="G113" s="74">
        <v>-1381.55508</v>
      </c>
      <c r="H113" s="74">
        <v>37.72929000000005</v>
      </c>
      <c r="I113" s="97">
        <v>1419.28437</v>
      </c>
      <c r="J113" s="29"/>
      <c r="K113" s="29"/>
      <c r="L113" s="29"/>
    </row>
    <row r="114" spans="1:12" s="24" customFormat="1" ht="22.5" customHeight="1">
      <c r="A114" s="54" t="s">
        <v>3</v>
      </c>
      <c r="B114" s="75"/>
      <c r="C114" s="170">
        <f>SUM(C4:C104)+SUM(C106:C113)</f>
        <v>364680.98134999996</v>
      </c>
      <c r="D114" s="170">
        <f>SUM(D4:D104)+SUM(D106:D113)</f>
        <v>80870.01121</v>
      </c>
      <c r="E114" s="170">
        <f>SUM(E4:E104)+SUM(E106:E113)</f>
        <v>283810.97014</v>
      </c>
      <c r="F114" s="103"/>
      <c r="G114" s="170">
        <f>SUM(G4:G104)+SUM(G106:G113)</f>
        <v>283810.97014</v>
      </c>
      <c r="H114" s="170">
        <f>SUM(H4:H104)+SUM(H106:H113)</f>
        <v>217165.93555999993</v>
      </c>
      <c r="I114" s="170">
        <f>SUM(I4:I104)+SUM(I106:I113)</f>
        <v>-66645.03458000005</v>
      </c>
      <c r="J114" s="173"/>
      <c r="K114" s="104"/>
      <c r="L114" s="35"/>
    </row>
    <row r="115" spans="1:11" s="17" customFormat="1" ht="27.75" customHeight="1">
      <c r="A115" s="17" t="s">
        <v>198</v>
      </c>
      <c r="E115" s="28"/>
      <c r="I115" s="28"/>
      <c r="K115" s="40"/>
    </row>
    <row r="116" spans="1:9" s="17" customFormat="1" ht="17.25" customHeight="1">
      <c r="A116" s="17" t="s">
        <v>249</v>
      </c>
      <c r="E116" s="28"/>
      <c r="H116" s="32"/>
      <c r="I116" s="28"/>
    </row>
    <row r="117" spans="1:9" s="17" customFormat="1" ht="9" customHeight="1">
      <c r="A117" s="17" t="s">
        <v>248</v>
      </c>
      <c r="E117" s="28"/>
      <c r="H117" s="32"/>
      <c r="I117" s="28"/>
    </row>
    <row r="118" spans="1:9" s="17" customFormat="1" ht="9">
      <c r="A118" s="17" t="s">
        <v>212</v>
      </c>
      <c r="E118" s="28"/>
      <c r="H118" s="32"/>
      <c r="I118" s="28"/>
    </row>
  </sheetData>
  <sheetProtection/>
  <mergeCells count="4">
    <mergeCell ref="C2:E2"/>
    <mergeCell ref="G2:I2"/>
    <mergeCell ref="A4:I4"/>
    <mergeCell ref="A105:I105"/>
  </mergeCells>
  <printOptions horizontalCentered="1"/>
  <pageMargins left="0.5905511811023623" right="0.1968503937007874" top="0.7480314960629921" bottom="0.5511811023622047" header="0.4724409448818898" footer="0.2755905511811024"/>
  <pageSetup firstPageNumber="21" useFirstPageNumber="1" horizontalDpi="600" verticalDpi="600" orientation="portrait" paperSize="9" r:id="rId1"/>
  <headerFooter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zoomScale="140" zoomScaleNormal="140" zoomScalePageLayoutView="0" workbookViewId="0" topLeftCell="A1">
      <pane ySplit="3" topLeftCell="A103" activePane="bottomLeft" state="frozen"/>
      <selection pane="topLeft" activeCell="D99" sqref="D99"/>
      <selection pane="bottomLeft" activeCell="A114" sqref="A114"/>
    </sheetView>
  </sheetViews>
  <sheetFormatPr defaultColWidth="9.33203125" defaultRowHeight="12.75"/>
  <cols>
    <col min="1" max="1" width="21.5" style="16" customWidth="1"/>
    <col min="2" max="2" width="2.83203125" style="16" customWidth="1"/>
    <col min="3" max="4" width="10.33203125" style="16" customWidth="1"/>
    <col min="5" max="5" width="10.83203125" style="16" customWidth="1"/>
    <col min="6" max="6" width="2.83203125" style="16" customWidth="1"/>
    <col min="7" max="8" width="10.33203125" style="16" customWidth="1"/>
    <col min="9" max="9" width="10.33203125" style="18" customWidth="1"/>
    <col min="10" max="10" width="10.83203125" style="16" customWidth="1"/>
    <col min="11" max="11" width="9.33203125" style="13" customWidth="1"/>
    <col min="12" max="12" width="10.5" style="13" bestFit="1" customWidth="1"/>
    <col min="13" max="16384" width="9.33203125" style="13" customWidth="1"/>
  </cols>
  <sheetData>
    <row r="1" spans="1:10" s="19" customFormat="1" ht="22.5" customHeight="1">
      <c r="A1" s="12" t="s">
        <v>308</v>
      </c>
      <c r="B1" s="14"/>
      <c r="C1" s="14"/>
      <c r="D1" s="14"/>
      <c r="E1" s="14"/>
      <c r="F1" s="14"/>
      <c r="G1" s="14"/>
      <c r="H1" s="14"/>
      <c r="I1" s="101"/>
      <c r="J1" s="14"/>
    </row>
    <row r="2" spans="1:10" ht="22.5" customHeight="1">
      <c r="A2" s="59"/>
      <c r="B2" s="60"/>
      <c r="C2" s="200" t="s">
        <v>5</v>
      </c>
      <c r="D2" s="200"/>
      <c r="E2" s="200"/>
      <c r="F2" s="60"/>
      <c r="G2" s="200" t="s">
        <v>6</v>
      </c>
      <c r="H2" s="200"/>
      <c r="I2" s="200"/>
      <c r="J2" s="200"/>
    </row>
    <row r="3" spans="1:10" s="100" customFormat="1" ht="38.25">
      <c r="A3" s="98"/>
      <c r="B3" s="99"/>
      <c r="C3" s="179" t="s">
        <v>0</v>
      </c>
      <c r="D3" s="179" t="s">
        <v>29</v>
      </c>
      <c r="E3" s="180" t="s">
        <v>1</v>
      </c>
      <c r="F3" s="179"/>
      <c r="G3" s="178" t="s">
        <v>298</v>
      </c>
      <c r="H3" s="178" t="s">
        <v>225</v>
      </c>
      <c r="I3" s="181" t="s">
        <v>224</v>
      </c>
      <c r="J3" s="180" t="s">
        <v>2</v>
      </c>
    </row>
    <row r="4" spans="1:10" s="1" customFormat="1" ht="18" customHeight="1">
      <c r="A4" s="199" t="s">
        <v>192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2" s="3" customFormat="1" ht="13.5">
      <c r="A5" s="81" t="s">
        <v>163</v>
      </c>
      <c r="B5" s="83"/>
      <c r="C5" s="64">
        <v>9760.825630000001</v>
      </c>
      <c r="D5" s="64">
        <v>22827.51731</v>
      </c>
      <c r="E5" s="82">
        <v>32588.342940000002</v>
      </c>
      <c r="F5" s="83"/>
      <c r="G5" s="64">
        <v>24497.564260000003</v>
      </c>
      <c r="H5" s="64">
        <v>8090.778679999999</v>
      </c>
      <c r="I5" s="102">
        <v>7551.22649</v>
      </c>
      <c r="J5" s="82">
        <v>32588.342940000002</v>
      </c>
      <c r="L5" s="197"/>
    </row>
    <row r="6" spans="1:12" s="3" customFormat="1" ht="13.5">
      <c r="A6" s="63" t="s">
        <v>36</v>
      </c>
      <c r="B6" s="70"/>
      <c r="C6" s="64">
        <v>14740.456460000001</v>
      </c>
      <c r="D6" s="64">
        <v>26522.820949999998</v>
      </c>
      <c r="E6" s="82">
        <v>41263.277409999995</v>
      </c>
      <c r="F6" s="70"/>
      <c r="G6" s="64">
        <v>34667.44925</v>
      </c>
      <c r="H6" s="64">
        <v>6595.82816</v>
      </c>
      <c r="I6" s="102">
        <v>6591.683639999999</v>
      </c>
      <c r="J6" s="82">
        <v>41263.277409999995</v>
      </c>
      <c r="L6" s="197"/>
    </row>
    <row r="7" spans="1:12" s="3" customFormat="1" ht="13.5">
      <c r="A7" s="63" t="s">
        <v>10</v>
      </c>
      <c r="B7" s="70"/>
      <c r="C7" s="64">
        <v>11403.83533</v>
      </c>
      <c r="D7" s="64">
        <v>12138.49843</v>
      </c>
      <c r="E7" s="82">
        <v>23542.33376</v>
      </c>
      <c r="F7" s="70"/>
      <c r="G7" s="64">
        <v>20873.562</v>
      </c>
      <c r="H7" s="64">
        <v>2668.7717599999996</v>
      </c>
      <c r="I7" s="102">
        <v>1673.0326699999998</v>
      </c>
      <c r="J7" s="82">
        <v>23542.33376</v>
      </c>
      <c r="L7" s="197"/>
    </row>
    <row r="8" spans="1:12" s="3" customFormat="1" ht="13.5">
      <c r="A8" s="63" t="s">
        <v>37</v>
      </c>
      <c r="B8" s="70"/>
      <c r="C8" s="64">
        <v>3938.11071</v>
      </c>
      <c r="D8" s="64">
        <v>10635.37243</v>
      </c>
      <c r="E8" s="82">
        <v>14573.48314</v>
      </c>
      <c r="F8" s="70"/>
      <c r="G8" s="64">
        <v>12045.24726</v>
      </c>
      <c r="H8" s="64">
        <v>2528.2358799999997</v>
      </c>
      <c r="I8" s="102">
        <v>2585.64859</v>
      </c>
      <c r="J8" s="82">
        <v>14573.48314</v>
      </c>
      <c r="L8" s="197"/>
    </row>
    <row r="9" spans="1:12" s="3" customFormat="1" ht="13.5">
      <c r="A9" s="66" t="s">
        <v>186</v>
      </c>
      <c r="B9" s="70"/>
      <c r="C9" s="64">
        <v>25369.47714</v>
      </c>
      <c r="D9" s="64">
        <v>24224.562449999998</v>
      </c>
      <c r="E9" s="82">
        <v>49594.03959</v>
      </c>
      <c r="F9" s="70"/>
      <c r="G9" s="64">
        <v>41923.4521</v>
      </c>
      <c r="H9" s="64">
        <v>7670.58749</v>
      </c>
      <c r="I9" s="102">
        <v>7269.196559999999</v>
      </c>
      <c r="J9" s="82">
        <v>49594.03959</v>
      </c>
      <c r="L9" s="197"/>
    </row>
    <row r="10" spans="1:12" s="3" customFormat="1" ht="13.5">
      <c r="A10" s="66" t="s">
        <v>226</v>
      </c>
      <c r="B10" s="70"/>
      <c r="C10" s="64">
        <v>2579.21582</v>
      </c>
      <c r="D10" s="64">
        <v>7578.560530000001</v>
      </c>
      <c r="E10" s="82">
        <v>10157.77635</v>
      </c>
      <c r="F10" s="70"/>
      <c r="G10" s="64">
        <v>9222.3247</v>
      </c>
      <c r="H10" s="64">
        <v>935.45165</v>
      </c>
      <c r="I10" s="102">
        <v>940.61856</v>
      </c>
      <c r="J10" s="82">
        <v>10157.77635</v>
      </c>
      <c r="L10" s="197"/>
    </row>
    <row r="11" spans="1:12" s="3" customFormat="1" ht="13.5">
      <c r="A11" s="66" t="s">
        <v>187</v>
      </c>
      <c r="B11" s="70"/>
      <c r="C11" s="64">
        <v>2139.91467</v>
      </c>
      <c r="D11" s="64">
        <v>1639.14082</v>
      </c>
      <c r="E11" s="82">
        <v>3779.05549</v>
      </c>
      <c r="F11" s="70"/>
      <c r="G11" s="64">
        <v>3785.95057</v>
      </c>
      <c r="H11" s="64">
        <v>-6.89508</v>
      </c>
      <c r="I11" s="102">
        <v>80.87644999999999</v>
      </c>
      <c r="J11" s="82">
        <v>3779.05549</v>
      </c>
      <c r="L11" s="197"/>
    </row>
    <row r="12" spans="1:12" s="3" customFormat="1" ht="13.5">
      <c r="A12" s="65" t="s">
        <v>149</v>
      </c>
      <c r="B12" s="70"/>
      <c r="C12" s="64">
        <v>4082.2687</v>
      </c>
      <c r="D12" s="64">
        <v>10829.574630000001</v>
      </c>
      <c r="E12" s="82">
        <v>14911.84333</v>
      </c>
      <c r="F12" s="70"/>
      <c r="G12" s="64">
        <v>12916.854539999998</v>
      </c>
      <c r="H12" s="64">
        <v>1994.98879</v>
      </c>
      <c r="I12" s="102">
        <v>2003.2432800000001</v>
      </c>
      <c r="J12" s="82">
        <v>14911.84333</v>
      </c>
      <c r="L12" s="197"/>
    </row>
    <row r="13" spans="1:12" s="3" customFormat="1" ht="13.5">
      <c r="A13" s="66" t="s">
        <v>164</v>
      </c>
      <c r="B13" s="70"/>
      <c r="C13" s="64">
        <v>13716.003929999999</v>
      </c>
      <c r="D13" s="64">
        <v>25235.71316</v>
      </c>
      <c r="E13" s="82">
        <v>38951.717090000006</v>
      </c>
      <c r="F13" s="70"/>
      <c r="G13" s="64">
        <v>24537.623789999998</v>
      </c>
      <c r="H13" s="64">
        <v>14414.0933</v>
      </c>
      <c r="I13" s="102">
        <v>18164.130129999998</v>
      </c>
      <c r="J13" s="82">
        <v>38951.717090000006</v>
      </c>
      <c r="L13" s="197"/>
    </row>
    <row r="14" spans="1:12" s="3" customFormat="1" ht="13.5">
      <c r="A14" s="63" t="s">
        <v>38</v>
      </c>
      <c r="B14" s="70"/>
      <c r="C14" s="64">
        <v>4844.40058</v>
      </c>
      <c r="D14" s="64">
        <v>18897.95323</v>
      </c>
      <c r="E14" s="82">
        <v>23742.353809999997</v>
      </c>
      <c r="F14" s="70"/>
      <c r="G14" s="64">
        <v>18163.15889</v>
      </c>
      <c r="H14" s="64">
        <v>5579.19492</v>
      </c>
      <c r="I14" s="102">
        <v>5644.35585</v>
      </c>
      <c r="J14" s="82">
        <v>23742.353809999997</v>
      </c>
      <c r="L14" s="197"/>
    </row>
    <row r="15" spans="1:12" s="3" customFormat="1" ht="13.5">
      <c r="A15" s="66" t="s">
        <v>151</v>
      </c>
      <c r="B15" s="70"/>
      <c r="C15" s="64">
        <v>1539.21202</v>
      </c>
      <c r="D15" s="64">
        <v>2325.16859</v>
      </c>
      <c r="E15" s="82">
        <v>3864.38061</v>
      </c>
      <c r="F15" s="70"/>
      <c r="G15" s="67">
        <v>3024.99939</v>
      </c>
      <c r="H15" s="64">
        <v>839.38122</v>
      </c>
      <c r="I15" s="102">
        <v>840.01024</v>
      </c>
      <c r="J15" s="82">
        <v>3864.38061</v>
      </c>
      <c r="K15" s="29"/>
      <c r="L15" s="197"/>
    </row>
    <row r="16" spans="1:12" s="3" customFormat="1" ht="13.5">
      <c r="A16" s="66" t="s">
        <v>165</v>
      </c>
      <c r="B16" s="70"/>
      <c r="C16" s="64">
        <v>198874.6005</v>
      </c>
      <c r="D16" s="64">
        <v>330960.04332</v>
      </c>
      <c r="E16" s="82">
        <v>529834.64382</v>
      </c>
      <c r="F16" s="70"/>
      <c r="G16" s="64">
        <v>466084.67689</v>
      </c>
      <c r="H16" s="64">
        <v>63749.96693</v>
      </c>
      <c r="I16" s="102">
        <v>61961.98709</v>
      </c>
      <c r="J16" s="82">
        <v>529834.64382</v>
      </c>
      <c r="L16" s="197"/>
    </row>
    <row r="17" spans="1:12" s="3" customFormat="1" ht="13.5">
      <c r="A17" s="63" t="s">
        <v>30</v>
      </c>
      <c r="B17" s="70"/>
      <c r="C17" s="64">
        <v>14356.632880000001</v>
      </c>
      <c r="D17" s="64">
        <v>29014.21235</v>
      </c>
      <c r="E17" s="82">
        <v>43370.84523</v>
      </c>
      <c r="F17" s="70"/>
      <c r="G17" s="64">
        <v>29588.8587</v>
      </c>
      <c r="H17" s="64">
        <v>13781.98653</v>
      </c>
      <c r="I17" s="102">
        <v>13723.13517</v>
      </c>
      <c r="J17" s="82">
        <v>43370.84523</v>
      </c>
      <c r="L17" s="197"/>
    </row>
    <row r="18" spans="1:12" s="3" customFormat="1" ht="13.5">
      <c r="A18" s="66" t="s">
        <v>265</v>
      </c>
      <c r="B18" s="70"/>
      <c r="C18" s="64">
        <v>22249.43039</v>
      </c>
      <c r="D18" s="64">
        <v>31094.8548</v>
      </c>
      <c r="E18" s="82">
        <v>53344.285189999995</v>
      </c>
      <c r="F18" s="70"/>
      <c r="G18" s="64">
        <v>47113.155719999995</v>
      </c>
      <c r="H18" s="64">
        <v>6231.12947</v>
      </c>
      <c r="I18" s="102">
        <v>6122.85012</v>
      </c>
      <c r="J18" s="82">
        <v>53344.285189999995</v>
      </c>
      <c r="L18" s="197"/>
    </row>
    <row r="19" spans="1:12" s="3" customFormat="1" ht="13.5">
      <c r="A19" s="66" t="s">
        <v>227</v>
      </c>
      <c r="B19" s="70"/>
      <c r="C19" s="64">
        <v>6785.08571</v>
      </c>
      <c r="D19" s="64">
        <v>9297.26707</v>
      </c>
      <c r="E19" s="82">
        <v>16082.35278</v>
      </c>
      <c r="F19" s="70"/>
      <c r="G19" s="64">
        <v>14053.54009</v>
      </c>
      <c r="H19" s="64">
        <v>2028.81269</v>
      </c>
      <c r="I19" s="102">
        <v>1952.87738</v>
      </c>
      <c r="J19" s="82">
        <v>16082.35278</v>
      </c>
      <c r="L19" s="197"/>
    </row>
    <row r="20" spans="1:12" s="3" customFormat="1" ht="13.5">
      <c r="A20" s="66" t="s">
        <v>148</v>
      </c>
      <c r="B20" s="70"/>
      <c r="C20" s="64">
        <v>3156.32555</v>
      </c>
      <c r="D20" s="64">
        <v>21876.40657</v>
      </c>
      <c r="E20" s="82">
        <v>25032.73212</v>
      </c>
      <c r="F20" s="70"/>
      <c r="G20" s="64">
        <v>21136.57657</v>
      </c>
      <c r="H20" s="64">
        <v>3896.15555</v>
      </c>
      <c r="I20" s="102">
        <v>3893.94427</v>
      </c>
      <c r="J20" s="82">
        <v>25032.73212</v>
      </c>
      <c r="L20" s="197"/>
    </row>
    <row r="21" spans="1:12" s="3" customFormat="1" ht="13.5">
      <c r="A21" s="63" t="s">
        <v>14</v>
      </c>
      <c r="B21" s="70"/>
      <c r="C21" s="64">
        <v>8859.46084</v>
      </c>
      <c r="D21" s="64">
        <v>4049.94958</v>
      </c>
      <c r="E21" s="82">
        <v>12909.41042</v>
      </c>
      <c r="F21" s="70"/>
      <c r="G21" s="64">
        <v>10849.83907</v>
      </c>
      <c r="H21" s="64">
        <v>2059.57135</v>
      </c>
      <c r="I21" s="102">
        <v>2079.64149</v>
      </c>
      <c r="J21" s="82">
        <v>12909.41042</v>
      </c>
      <c r="L21" s="197"/>
    </row>
    <row r="22" spans="1:12" s="3" customFormat="1" ht="13.5">
      <c r="A22" s="66" t="s">
        <v>228</v>
      </c>
      <c r="B22" s="70"/>
      <c r="C22" s="64">
        <v>1084.90002</v>
      </c>
      <c r="D22" s="64">
        <v>2011.9530300000001</v>
      </c>
      <c r="E22" s="82">
        <v>3096.8530499999997</v>
      </c>
      <c r="F22" s="70"/>
      <c r="G22" s="64">
        <v>4021.13812</v>
      </c>
      <c r="H22" s="64">
        <v>-924.2850699999999</v>
      </c>
      <c r="I22" s="102">
        <v>-926.90137</v>
      </c>
      <c r="J22" s="82">
        <v>3096.8530499999997</v>
      </c>
      <c r="L22" s="197"/>
    </row>
    <row r="23" spans="1:12" s="3" customFormat="1" ht="13.5">
      <c r="A23" s="66" t="s">
        <v>229</v>
      </c>
      <c r="B23" s="70"/>
      <c r="C23" s="64">
        <v>4760.74557</v>
      </c>
      <c r="D23" s="64">
        <v>24714.67234</v>
      </c>
      <c r="E23" s="82">
        <v>29475.41791</v>
      </c>
      <c r="F23" s="70"/>
      <c r="G23" s="64">
        <v>27178.833899999998</v>
      </c>
      <c r="H23" s="64">
        <v>2296.5840099999996</v>
      </c>
      <c r="I23" s="102">
        <v>2327.40266</v>
      </c>
      <c r="J23" s="82">
        <v>29475.41791</v>
      </c>
      <c r="L23" s="197"/>
    </row>
    <row r="24" spans="1:12" s="3" customFormat="1" ht="13.5">
      <c r="A24" s="66" t="s">
        <v>230</v>
      </c>
      <c r="B24" s="70"/>
      <c r="C24" s="64">
        <v>5787.731059999999</v>
      </c>
      <c r="D24" s="64">
        <v>28923.2748</v>
      </c>
      <c r="E24" s="82">
        <v>34711.00586</v>
      </c>
      <c r="F24" s="70"/>
      <c r="G24" s="64">
        <v>24291.12002</v>
      </c>
      <c r="H24" s="64">
        <v>10419.885839999999</v>
      </c>
      <c r="I24" s="102">
        <v>5755.79057</v>
      </c>
      <c r="J24" s="82">
        <v>34711.00586</v>
      </c>
      <c r="L24" s="197"/>
    </row>
    <row r="25" spans="1:12" s="3" customFormat="1" ht="13.5">
      <c r="A25" s="66" t="s">
        <v>154</v>
      </c>
      <c r="B25" s="70"/>
      <c r="C25" s="64">
        <v>4285.78561</v>
      </c>
      <c r="D25" s="64">
        <v>4399.06733</v>
      </c>
      <c r="E25" s="82">
        <v>8684.85294</v>
      </c>
      <c r="F25" s="70"/>
      <c r="G25" s="64">
        <v>4263.88602</v>
      </c>
      <c r="H25" s="64">
        <v>4420.96692</v>
      </c>
      <c r="I25" s="102">
        <v>4428.90497</v>
      </c>
      <c r="J25" s="82">
        <v>8684.85294</v>
      </c>
      <c r="L25" s="197"/>
    </row>
    <row r="26" spans="1:12" s="3" customFormat="1" ht="13.5">
      <c r="A26" s="66" t="s">
        <v>267</v>
      </c>
      <c r="B26" s="70"/>
      <c r="C26" s="64">
        <v>4421.1194000000005</v>
      </c>
      <c r="D26" s="64">
        <v>7861.4753</v>
      </c>
      <c r="E26" s="82">
        <v>12282.5947</v>
      </c>
      <c r="F26" s="70"/>
      <c r="G26" s="64">
        <v>11673.60703</v>
      </c>
      <c r="H26" s="64">
        <v>608.9876700000001</v>
      </c>
      <c r="I26" s="102">
        <v>680.1534</v>
      </c>
      <c r="J26" s="82">
        <v>12282.5947</v>
      </c>
      <c r="L26" s="197"/>
    </row>
    <row r="27" spans="1:12" s="3" customFormat="1" ht="13.5">
      <c r="A27" s="66" t="s">
        <v>159</v>
      </c>
      <c r="B27" s="70"/>
      <c r="C27" s="64">
        <v>10474.69092</v>
      </c>
      <c r="D27" s="64">
        <v>13905.258029999999</v>
      </c>
      <c r="E27" s="82">
        <v>24379.948949999998</v>
      </c>
      <c r="F27" s="70"/>
      <c r="G27" s="64">
        <v>12390.92736</v>
      </c>
      <c r="H27" s="64">
        <v>11989.02159</v>
      </c>
      <c r="I27" s="102">
        <v>12169.98358</v>
      </c>
      <c r="J27" s="82">
        <v>24379.948949999998</v>
      </c>
      <c r="L27" s="197"/>
    </row>
    <row r="28" spans="1:12" s="3" customFormat="1" ht="13.5">
      <c r="A28" s="66" t="s">
        <v>177</v>
      </c>
      <c r="B28" s="70"/>
      <c r="C28" s="64">
        <v>8109.50079</v>
      </c>
      <c r="D28" s="64">
        <v>17875.781039999998</v>
      </c>
      <c r="E28" s="82">
        <v>25985.28183</v>
      </c>
      <c r="F28" s="70"/>
      <c r="G28" s="64">
        <v>19627.215399999997</v>
      </c>
      <c r="H28" s="64">
        <v>6358.066430000001</v>
      </c>
      <c r="I28" s="102">
        <v>5631.99053</v>
      </c>
      <c r="J28" s="82">
        <v>25985.28183</v>
      </c>
      <c r="L28" s="197"/>
    </row>
    <row r="29" spans="1:12" s="3" customFormat="1" ht="13.5">
      <c r="A29" s="63" t="s">
        <v>34</v>
      </c>
      <c r="B29" s="70"/>
      <c r="C29" s="64">
        <v>3211.3178900000003</v>
      </c>
      <c r="D29" s="64">
        <v>632.27499</v>
      </c>
      <c r="E29" s="82">
        <v>3843.5928799999997</v>
      </c>
      <c r="F29" s="70"/>
      <c r="G29" s="64">
        <v>2614.20287</v>
      </c>
      <c r="H29" s="64">
        <v>1229.39001</v>
      </c>
      <c r="I29" s="102">
        <v>1228.05476</v>
      </c>
      <c r="J29" s="82">
        <v>3843.5928799999997</v>
      </c>
      <c r="L29" s="197"/>
    </row>
    <row r="30" spans="1:12" s="3" customFormat="1" ht="13.5">
      <c r="A30" s="63" t="s">
        <v>16</v>
      </c>
      <c r="B30" s="70"/>
      <c r="C30" s="64">
        <v>6994.27236</v>
      </c>
      <c r="D30" s="64">
        <v>12942.52289</v>
      </c>
      <c r="E30" s="82">
        <v>19936.79525</v>
      </c>
      <c r="F30" s="70"/>
      <c r="G30" s="64">
        <v>16704.01475</v>
      </c>
      <c r="H30" s="64">
        <v>3232.7805</v>
      </c>
      <c r="I30" s="102">
        <v>3255.32235</v>
      </c>
      <c r="J30" s="82">
        <v>19936.79525</v>
      </c>
      <c r="L30" s="197"/>
    </row>
    <row r="31" spans="1:12" s="3" customFormat="1" ht="13.5">
      <c r="A31" s="66" t="s">
        <v>179</v>
      </c>
      <c r="B31" s="70"/>
      <c r="C31" s="64">
        <v>16639.7927</v>
      </c>
      <c r="D31" s="64">
        <v>67717.98475</v>
      </c>
      <c r="E31" s="82">
        <v>84357.77745000001</v>
      </c>
      <c r="F31" s="70"/>
      <c r="G31" s="64">
        <v>75199.91013</v>
      </c>
      <c r="H31" s="64">
        <v>9157.86732</v>
      </c>
      <c r="I31" s="102">
        <v>10278.75673</v>
      </c>
      <c r="J31" s="82">
        <v>84357.77745</v>
      </c>
      <c r="L31" s="197"/>
    </row>
    <row r="32" spans="1:12" s="3" customFormat="1" ht="13.5">
      <c r="A32" s="66" t="s">
        <v>178</v>
      </c>
      <c r="B32" s="70"/>
      <c r="C32" s="64">
        <v>9231.72278</v>
      </c>
      <c r="D32" s="64">
        <v>25233.03682</v>
      </c>
      <c r="E32" s="82">
        <v>34464.759600000005</v>
      </c>
      <c r="F32" s="70"/>
      <c r="G32" s="64">
        <v>29269.40184</v>
      </c>
      <c r="H32" s="64">
        <v>5195.35776</v>
      </c>
      <c r="I32" s="102">
        <v>5038.84205</v>
      </c>
      <c r="J32" s="82">
        <v>34464.759600000005</v>
      </c>
      <c r="L32" s="197"/>
    </row>
    <row r="33" spans="1:12" s="3" customFormat="1" ht="13.5">
      <c r="A33" s="66" t="s">
        <v>166</v>
      </c>
      <c r="B33" s="70"/>
      <c r="C33" s="64">
        <v>3938.56726</v>
      </c>
      <c r="D33" s="64">
        <v>34615.97468</v>
      </c>
      <c r="E33" s="82">
        <v>38554.541939999996</v>
      </c>
      <c r="F33" s="70"/>
      <c r="G33" s="64">
        <v>9532.42816</v>
      </c>
      <c r="H33" s="64">
        <v>29022.11378</v>
      </c>
      <c r="I33" s="102">
        <v>29019.420309999998</v>
      </c>
      <c r="J33" s="82">
        <v>38554.541939999996</v>
      </c>
      <c r="L33" s="197"/>
    </row>
    <row r="34" spans="1:12" s="3" customFormat="1" ht="13.5">
      <c r="A34" s="66" t="s">
        <v>231</v>
      </c>
      <c r="B34" s="70"/>
      <c r="C34" s="64">
        <v>7192.5904199999995</v>
      </c>
      <c r="D34" s="64">
        <v>11877.2963</v>
      </c>
      <c r="E34" s="82">
        <v>19069.88672</v>
      </c>
      <c r="F34" s="70"/>
      <c r="G34" s="64">
        <v>17432.30572</v>
      </c>
      <c r="H34" s="64">
        <v>1637.581</v>
      </c>
      <c r="I34" s="102">
        <v>1289.3838400000002</v>
      </c>
      <c r="J34" s="82">
        <v>19069.88672</v>
      </c>
      <c r="L34" s="197"/>
    </row>
    <row r="35" spans="1:12" s="3" customFormat="1" ht="13.5">
      <c r="A35" s="66" t="s">
        <v>232</v>
      </c>
      <c r="B35" s="70"/>
      <c r="C35" s="64">
        <v>2111.0948</v>
      </c>
      <c r="D35" s="64">
        <v>2600.56339</v>
      </c>
      <c r="E35" s="82">
        <v>4711.65819</v>
      </c>
      <c r="F35" s="70"/>
      <c r="G35" s="64">
        <v>4459.14433</v>
      </c>
      <c r="H35" s="64">
        <v>252.51386</v>
      </c>
      <c r="I35" s="102">
        <v>232.12201</v>
      </c>
      <c r="J35" s="82">
        <v>4711.65819</v>
      </c>
      <c r="L35" s="197"/>
    </row>
    <row r="36" spans="1:12" s="3" customFormat="1" ht="13.5">
      <c r="A36" s="66" t="s">
        <v>233</v>
      </c>
      <c r="B36" s="70"/>
      <c r="C36" s="64">
        <v>6676.266860000001</v>
      </c>
      <c r="D36" s="64">
        <v>10075.716269999999</v>
      </c>
      <c r="E36" s="82">
        <v>16751.98313</v>
      </c>
      <c r="F36" s="70"/>
      <c r="G36" s="64">
        <v>14294.804119999999</v>
      </c>
      <c r="H36" s="64">
        <v>2457.17901</v>
      </c>
      <c r="I36" s="102">
        <v>2158.0897200000004</v>
      </c>
      <c r="J36" s="82">
        <v>16751.98313</v>
      </c>
      <c r="L36" s="197"/>
    </row>
    <row r="37" spans="1:12" s="3" customFormat="1" ht="13.5">
      <c r="A37" s="63" t="s">
        <v>7</v>
      </c>
      <c r="B37" s="70"/>
      <c r="C37" s="64">
        <v>53907.332630000004</v>
      </c>
      <c r="D37" s="64">
        <v>69938.57075</v>
      </c>
      <c r="E37" s="82">
        <v>123845.90337999999</v>
      </c>
      <c r="F37" s="70"/>
      <c r="G37" s="64">
        <v>108888.41029</v>
      </c>
      <c r="H37" s="64">
        <v>14957.49309</v>
      </c>
      <c r="I37" s="102">
        <v>14960.429380000001</v>
      </c>
      <c r="J37" s="82">
        <v>123845.90337999999</v>
      </c>
      <c r="L37" s="197"/>
    </row>
    <row r="38" spans="1:12" s="3" customFormat="1" ht="13.5">
      <c r="A38" s="68" t="s">
        <v>167</v>
      </c>
      <c r="B38" s="70"/>
      <c r="C38" s="64">
        <v>8524.90557</v>
      </c>
      <c r="D38" s="64">
        <v>28899.308</v>
      </c>
      <c r="E38" s="82">
        <v>37424.21357</v>
      </c>
      <c r="F38" s="70"/>
      <c r="G38" s="64">
        <v>31399.75579</v>
      </c>
      <c r="H38" s="64">
        <v>6024.457780000001</v>
      </c>
      <c r="I38" s="102">
        <v>5631.00632</v>
      </c>
      <c r="J38" s="82">
        <v>37424.21357</v>
      </c>
      <c r="L38" s="197"/>
    </row>
    <row r="39" spans="1:12" s="3" customFormat="1" ht="13.5">
      <c r="A39" s="63" t="s">
        <v>39</v>
      </c>
      <c r="B39" s="70"/>
      <c r="C39" s="64">
        <v>29361.40231</v>
      </c>
      <c r="D39" s="64">
        <v>37448.69729</v>
      </c>
      <c r="E39" s="82">
        <v>66810.0996</v>
      </c>
      <c r="F39" s="70"/>
      <c r="G39" s="64">
        <v>41020.4632</v>
      </c>
      <c r="H39" s="64">
        <v>25789.6364</v>
      </c>
      <c r="I39" s="102">
        <v>25561.53738</v>
      </c>
      <c r="J39" s="82">
        <v>66810.0996</v>
      </c>
      <c r="K39" s="29"/>
      <c r="L39" s="197"/>
    </row>
    <row r="40" spans="1:12" s="3" customFormat="1" ht="13.5">
      <c r="A40" s="63" t="s">
        <v>40</v>
      </c>
      <c r="B40" s="70"/>
      <c r="C40" s="64">
        <v>9506.39358</v>
      </c>
      <c r="D40" s="64">
        <v>11574.60498</v>
      </c>
      <c r="E40" s="82">
        <v>21080.99856</v>
      </c>
      <c r="F40" s="70"/>
      <c r="G40" s="64">
        <v>16298.58997</v>
      </c>
      <c r="H40" s="64">
        <v>4782.40859</v>
      </c>
      <c r="I40" s="102">
        <v>4633.70939</v>
      </c>
      <c r="J40" s="82">
        <v>21080.99856</v>
      </c>
      <c r="L40" s="197"/>
    </row>
    <row r="41" spans="1:12" s="3" customFormat="1" ht="13.5">
      <c r="A41" s="66" t="s">
        <v>234</v>
      </c>
      <c r="B41" s="70"/>
      <c r="C41" s="64">
        <v>6710.42972</v>
      </c>
      <c r="D41" s="64">
        <v>13960.05884</v>
      </c>
      <c r="E41" s="82">
        <v>20670.488559999998</v>
      </c>
      <c r="F41" s="70"/>
      <c r="G41" s="64">
        <v>11799.539060000001</v>
      </c>
      <c r="H41" s="64">
        <v>8870.9495</v>
      </c>
      <c r="I41" s="102">
        <v>7195.57464</v>
      </c>
      <c r="J41" s="82">
        <v>20670.488559999998</v>
      </c>
      <c r="L41" s="197"/>
    </row>
    <row r="42" spans="1:12" s="3" customFormat="1" ht="13.5">
      <c r="A42" s="66" t="s">
        <v>147</v>
      </c>
      <c r="B42" s="70"/>
      <c r="C42" s="64">
        <v>5121.576389999999</v>
      </c>
      <c r="D42" s="64">
        <v>8228.41428</v>
      </c>
      <c r="E42" s="82">
        <v>13349.99067</v>
      </c>
      <c r="F42" s="70"/>
      <c r="G42" s="64">
        <v>8275.30528</v>
      </c>
      <c r="H42" s="64">
        <v>5074.68539</v>
      </c>
      <c r="I42" s="102">
        <v>5251.03586</v>
      </c>
      <c r="J42" s="82">
        <v>13349.99067</v>
      </c>
      <c r="L42" s="197"/>
    </row>
    <row r="43" spans="1:12" s="3" customFormat="1" ht="13.5">
      <c r="A43" s="66" t="s">
        <v>162</v>
      </c>
      <c r="B43" s="70"/>
      <c r="C43" s="64">
        <v>2691.40723</v>
      </c>
      <c r="D43" s="64">
        <v>3201.30532</v>
      </c>
      <c r="E43" s="82">
        <v>5892.71255</v>
      </c>
      <c r="F43" s="70"/>
      <c r="G43" s="64">
        <v>5655.58661</v>
      </c>
      <c r="H43" s="64">
        <v>237.12594</v>
      </c>
      <c r="I43" s="102">
        <v>192.78448999999998</v>
      </c>
      <c r="J43" s="82">
        <v>5892.71255</v>
      </c>
      <c r="L43" s="197"/>
    </row>
    <row r="44" spans="1:12" s="3" customFormat="1" ht="13.5">
      <c r="A44" s="66" t="s">
        <v>161</v>
      </c>
      <c r="B44" s="70"/>
      <c r="C44" s="64">
        <v>1647.83804</v>
      </c>
      <c r="D44" s="64">
        <v>1448.11599</v>
      </c>
      <c r="E44" s="82">
        <v>3095.95403</v>
      </c>
      <c r="F44" s="70"/>
      <c r="G44" s="64">
        <v>2200.1272799999997</v>
      </c>
      <c r="H44" s="64">
        <v>895.82675</v>
      </c>
      <c r="I44" s="102">
        <v>582.65887</v>
      </c>
      <c r="J44" s="82">
        <v>3095.95403</v>
      </c>
      <c r="L44" s="197"/>
    </row>
    <row r="45" spans="1:12" s="3" customFormat="1" ht="13.5">
      <c r="A45" s="66" t="s">
        <v>188</v>
      </c>
      <c r="B45" s="70"/>
      <c r="C45" s="64">
        <v>14376.104019999999</v>
      </c>
      <c r="D45" s="64">
        <v>22999.62622</v>
      </c>
      <c r="E45" s="82">
        <v>37375.730240000004</v>
      </c>
      <c r="F45" s="70"/>
      <c r="G45" s="64">
        <v>30317.818870000003</v>
      </c>
      <c r="H45" s="64">
        <v>7057.91137</v>
      </c>
      <c r="I45" s="102">
        <v>7107.08845</v>
      </c>
      <c r="J45" s="82">
        <v>37375.730240000004</v>
      </c>
      <c r="L45" s="197"/>
    </row>
    <row r="46" spans="1:12" s="3" customFormat="1" ht="13.5">
      <c r="A46" s="66" t="s">
        <v>168</v>
      </c>
      <c r="B46" s="70"/>
      <c r="C46" s="64">
        <v>30858.80962</v>
      </c>
      <c r="D46" s="64">
        <v>58671.43131</v>
      </c>
      <c r="E46" s="82">
        <v>89530.24093</v>
      </c>
      <c r="F46" s="70"/>
      <c r="G46" s="64">
        <v>75902.75455</v>
      </c>
      <c r="H46" s="64">
        <v>13627.48638</v>
      </c>
      <c r="I46" s="102">
        <v>12032.79138</v>
      </c>
      <c r="J46" s="82">
        <v>89530.24093</v>
      </c>
      <c r="L46" s="197"/>
    </row>
    <row r="47" spans="1:12" s="3" customFormat="1" ht="13.5">
      <c r="A47" s="66" t="s">
        <v>235</v>
      </c>
      <c r="B47" s="70"/>
      <c r="C47" s="64">
        <v>7774.74488</v>
      </c>
      <c r="D47" s="64">
        <v>8834.2449</v>
      </c>
      <c r="E47" s="82">
        <v>16608.98978</v>
      </c>
      <c r="F47" s="70"/>
      <c r="G47" s="64">
        <v>13112.69908</v>
      </c>
      <c r="H47" s="64">
        <v>3496.2907</v>
      </c>
      <c r="I47" s="102">
        <v>3115.76195</v>
      </c>
      <c r="J47" s="82">
        <v>16608.98978</v>
      </c>
      <c r="L47" s="197"/>
    </row>
    <row r="48" spans="1:12" s="3" customFormat="1" ht="13.5">
      <c r="A48" s="66" t="s">
        <v>180</v>
      </c>
      <c r="B48" s="70"/>
      <c r="C48" s="64">
        <v>15125.58185</v>
      </c>
      <c r="D48" s="64">
        <v>34736.89036</v>
      </c>
      <c r="E48" s="82">
        <v>49862.47221</v>
      </c>
      <c r="F48" s="70"/>
      <c r="G48" s="64">
        <v>41277.0872</v>
      </c>
      <c r="H48" s="64">
        <v>8585.38501</v>
      </c>
      <c r="I48" s="102">
        <v>8106.2592</v>
      </c>
      <c r="J48" s="82">
        <v>49862.47221</v>
      </c>
      <c r="L48" s="197"/>
    </row>
    <row r="49" spans="1:12" s="3" customFormat="1" ht="13.5">
      <c r="A49" s="63" t="s">
        <v>17</v>
      </c>
      <c r="B49" s="70"/>
      <c r="C49" s="64">
        <v>3458.9401000000003</v>
      </c>
      <c r="D49" s="64">
        <v>4171.094</v>
      </c>
      <c r="E49" s="82">
        <v>7630.0341</v>
      </c>
      <c r="F49" s="70"/>
      <c r="G49" s="64">
        <v>5466.914360000001</v>
      </c>
      <c r="H49" s="64">
        <v>2163.1197399999996</v>
      </c>
      <c r="I49" s="102">
        <v>2167.829</v>
      </c>
      <c r="J49" s="82">
        <v>7630.0341</v>
      </c>
      <c r="L49" s="197"/>
    </row>
    <row r="50" spans="1:12" s="3" customFormat="1" ht="13.5">
      <c r="A50" s="63" t="s">
        <v>41</v>
      </c>
      <c r="B50" s="70"/>
      <c r="C50" s="64">
        <v>2952.77925</v>
      </c>
      <c r="D50" s="64">
        <v>6960.52765</v>
      </c>
      <c r="E50" s="82">
        <v>9913.3069</v>
      </c>
      <c r="F50" s="70"/>
      <c r="G50" s="64">
        <v>7797.50807</v>
      </c>
      <c r="H50" s="64">
        <v>2115.79883</v>
      </c>
      <c r="I50" s="102">
        <v>2150.57227</v>
      </c>
      <c r="J50" s="82">
        <v>9913.3069</v>
      </c>
      <c r="L50" s="197"/>
    </row>
    <row r="51" spans="1:12" s="3" customFormat="1" ht="13.5">
      <c r="A51" s="66" t="s">
        <v>266</v>
      </c>
      <c r="B51" s="70"/>
      <c r="C51" s="64">
        <v>1207.6449499999999</v>
      </c>
      <c r="D51" s="64">
        <v>5263.72897</v>
      </c>
      <c r="E51" s="82">
        <v>6471.37392</v>
      </c>
      <c r="F51" s="70"/>
      <c r="G51" s="64">
        <v>5921.05386</v>
      </c>
      <c r="H51" s="64">
        <v>550.32006</v>
      </c>
      <c r="I51" s="102">
        <v>479.38045</v>
      </c>
      <c r="J51" s="82">
        <v>6471.37392</v>
      </c>
      <c r="L51" s="197"/>
    </row>
    <row r="52" spans="1:12" s="3" customFormat="1" ht="13.5">
      <c r="A52" s="66" t="s">
        <v>158</v>
      </c>
      <c r="B52" s="70"/>
      <c r="C52" s="64">
        <v>5015.94282</v>
      </c>
      <c r="D52" s="64">
        <v>14152.461640000001</v>
      </c>
      <c r="E52" s="82">
        <v>19168.40446</v>
      </c>
      <c r="F52" s="70"/>
      <c r="G52" s="64">
        <v>16110.76679</v>
      </c>
      <c r="H52" s="64">
        <v>3057.63767</v>
      </c>
      <c r="I52" s="102">
        <v>3070.02889</v>
      </c>
      <c r="J52" s="82">
        <v>19168.40446</v>
      </c>
      <c r="L52" s="197"/>
    </row>
    <row r="53" spans="1:12" s="3" customFormat="1" ht="13.5">
      <c r="A53" s="63" t="s">
        <v>33</v>
      </c>
      <c r="B53" s="70"/>
      <c r="C53" s="64">
        <v>9022.946310000001</v>
      </c>
      <c r="D53" s="64">
        <v>5135.22355</v>
      </c>
      <c r="E53" s="82">
        <v>14158.16986</v>
      </c>
      <c r="F53" s="70"/>
      <c r="G53" s="64">
        <v>12199.805349999999</v>
      </c>
      <c r="H53" s="64">
        <v>1958.36451</v>
      </c>
      <c r="I53" s="102">
        <v>1983.0504099999998</v>
      </c>
      <c r="J53" s="82">
        <v>14158.16986</v>
      </c>
      <c r="L53" s="197"/>
    </row>
    <row r="54" spans="1:12" s="3" customFormat="1" ht="13.5">
      <c r="A54" s="63" t="s">
        <v>32</v>
      </c>
      <c r="B54" s="70"/>
      <c r="C54" s="64">
        <v>7843.75756</v>
      </c>
      <c r="D54" s="64">
        <v>3792.72641</v>
      </c>
      <c r="E54" s="82">
        <v>11636.483970000001</v>
      </c>
      <c r="F54" s="70"/>
      <c r="G54" s="64">
        <v>9578.38284</v>
      </c>
      <c r="H54" s="64">
        <v>2058.10113</v>
      </c>
      <c r="I54" s="102">
        <v>2064.21508</v>
      </c>
      <c r="J54" s="82">
        <v>11636.483970000001</v>
      </c>
      <c r="L54" s="197"/>
    </row>
    <row r="55" spans="1:12" s="3" customFormat="1" ht="13.5">
      <c r="A55" s="66" t="s">
        <v>236</v>
      </c>
      <c r="B55" s="70"/>
      <c r="C55" s="64">
        <v>93.59067</v>
      </c>
      <c r="D55" s="64">
        <v>612.0809499999999</v>
      </c>
      <c r="E55" s="82">
        <v>705.67162</v>
      </c>
      <c r="F55" s="70"/>
      <c r="G55" s="64">
        <v>377.02040999999997</v>
      </c>
      <c r="H55" s="64">
        <v>328.65121000000005</v>
      </c>
      <c r="I55" s="102">
        <f>323.29856-82.05808</f>
        <v>241.24048</v>
      </c>
      <c r="J55" s="82">
        <v>705.67162</v>
      </c>
      <c r="L55" s="197"/>
    </row>
    <row r="56" spans="1:12" s="3" customFormat="1" ht="13.5">
      <c r="A56" s="63" t="s">
        <v>18</v>
      </c>
      <c r="B56" s="70"/>
      <c r="C56" s="64">
        <v>123915.11619</v>
      </c>
      <c r="D56" s="64">
        <v>110004.8373</v>
      </c>
      <c r="E56" s="82">
        <v>233919.95349</v>
      </c>
      <c r="F56" s="70"/>
      <c r="G56" s="64">
        <v>196589.34037</v>
      </c>
      <c r="H56" s="64">
        <v>37330.613119999995</v>
      </c>
      <c r="I56" s="102">
        <v>6749.75433</v>
      </c>
      <c r="J56" s="82">
        <v>233919.95349</v>
      </c>
      <c r="L56" s="197"/>
    </row>
    <row r="57" spans="1:12" s="3" customFormat="1" ht="13.5">
      <c r="A57" s="66" t="s">
        <v>251</v>
      </c>
      <c r="B57" s="70"/>
      <c r="C57" s="64">
        <v>16298.70494</v>
      </c>
      <c r="D57" s="64">
        <v>34495.992439999995</v>
      </c>
      <c r="E57" s="82">
        <v>50794.697380000005</v>
      </c>
      <c r="F57" s="70"/>
      <c r="G57" s="64">
        <v>37745.900630000004</v>
      </c>
      <c r="H57" s="64">
        <v>13048.79675</v>
      </c>
      <c r="I57" s="102">
        <v>12743.15916</v>
      </c>
      <c r="J57" s="82">
        <v>50794.697380000005</v>
      </c>
      <c r="L57" s="197"/>
    </row>
    <row r="58" spans="1:12" s="3" customFormat="1" ht="13.5">
      <c r="A58" s="66" t="s">
        <v>181</v>
      </c>
      <c r="B58" s="70"/>
      <c r="C58" s="64">
        <v>4389.21987</v>
      </c>
      <c r="D58" s="64">
        <v>13946.01526</v>
      </c>
      <c r="E58" s="82">
        <v>18335.235129999997</v>
      </c>
      <c r="F58" s="70"/>
      <c r="G58" s="64">
        <v>16076.1794</v>
      </c>
      <c r="H58" s="64">
        <v>2259.05573</v>
      </c>
      <c r="I58" s="102">
        <v>2069.27127</v>
      </c>
      <c r="J58" s="82">
        <v>18335.235129999997</v>
      </c>
      <c r="L58" s="197"/>
    </row>
    <row r="59" spans="1:12" s="3" customFormat="1" ht="13.5">
      <c r="A59" s="66" t="s">
        <v>237</v>
      </c>
      <c r="B59" s="70"/>
      <c r="C59" s="64">
        <v>6607.37992</v>
      </c>
      <c r="D59" s="64">
        <v>19799.34813</v>
      </c>
      <c r="E59" s="82">
        <v>26406.72805</v>
      </c>
      <c r="F59" s="70"/>
      <c r="G59" s="64">
        <v>20665.5531</v>
      </c>
      <c r="H59" s="64">
        <v>5741.1749500000005</v>
      </c>
      <c r="I59" s="102">
        <v>5266.28389</v>
      </c>
      <c r="J59" s="82">
        <v>26406.72805</v>
      </c>
      <c r="L59" s="197"/>
    </row>
    <row r="60" spans="1:12" s="3" customFormat="1" ht="13.5">
      <c r="A60" s="81" t="s">
        <v>156</v>
      </c>
      <c r="B60" s="70"/>
      <c r="C60" s="64">
        <v>4232.5347</v>
      </c>
      <c r="D60" s="64">
        <v>8750.66657</v>
      </c>
      <c r="E60" s="82">
        <v>12983.20127</v>
      </c>
      <c r="F60" s="70"/>
      <c r="G60" s="64">
        <v>5474.70647</v>
      </c>
      <c r="H60" s="64">
        <v>7508.4947999999995</v>
      </c>
      <c r="I60" s="102">
        <v>7561.039809999999</v>
      </c>
      <c r="J60" s="82">
        <v>12983.20127</v>
      </c>
      <c r="L60" s="197"/>
    </row>
    <row r="61" spans="1:12" s="3" customFormat="1" ht="13.5">
      <c r="A61" s="63" t="s">
        <v>42</v>
      </c>
      <c r="B61" s="70"/>
      <c r="C61" s="64">
        <v>25017.327510000003</v>
      </c>
      <c r="D61" s="64">
        <v>6561.25982</v>
      </c>
      <c r="E61" s="82">
        <v>31578.58733</v>
      </c>
      <c r="F61" s="70"/>
      <c r="G61" s="64">
        <v>2827.11078</v>
      </c>
      <c r="H61" s="64">
        <v>28751.47655</v>
      </c>
      <c r="I61" s="102">
        <v>28745.39112</v>
      </c>
      <c r="J61" s="82">
        <v>31578.58733</v>
      </c>
      <c r="L61" s="197"/>
    </row>
    <row r="62" spans="1:12" s="3" customFormat="1" ht="13.5">
      <c r="A62" s="63" t="s">
        <v>20</v>
      </c>
      <c r="B62" s="70"/>
      <c r="C62" s="64">
        <v>27875.417980000002</v>
      </c>
      <c r="D62" s="64">
        <v>38807.36072</v>
      </c>
      <c r="E62" s="82">
        <v>66682.77870000001</v>
      </c>
      <c r="F62" s="70"/>
      <c r="G62" s="64">
        <v>55908.65402</v>
      </c>
      <c r="H62" s="64">
        <v>10774.124679999999</v>
      </c>
      <c r="I62" s="102">
        <v>10756.21458</v>
      </c>
      <c r="J62" s="82">
        <v>66682.77870000001</v>
      </c>
      <c r="L62" s="197"/>
    </row>
    <row r="63" spans="1:12" s="3" customFormat="1" ht="13.5">
      <c r="A63" s="66" t="s">
        <v>250</v>
      </c>
      <c r="B63" s="70"/>
      <c r="C63" s="64">
        <v>12351.51591</v>
      </c>
      <c r="D63" s="64">
        <v>17268.47341</v>
      </c>
      <c r="E63" s="82">
        <v>29619.98932</v>
      </c>
      <c r="F63" s="70"/>
      <c r="G63" s="64">
        <v>20845.60512</v>
      </c>
      <c r="H63" s="64">
        <v>8774.384199999999</v>
      </c>
      <c r="I63" s="102">
        <v>8582.30707</v>
      </c>
      <c r="J63" s="82">
        <v>29619.98932</v>
      </c>
      <c r="L63" s="197"/>
    </row>
    <row r="64" spans="1:12" s="3" customFormat="1" ht="13.5">
      <c r="A64" s="66" t="s">
        <v>169</v>
      </c>
      <c r="B64" s="70"/>
      <c r="C64" s="64">
        <v>138675.89877</v>
      </c>
      <c r="D64" s="64">
        <v>128124.62058</v>
      </c>
      <c r="E64" s="82">
        <v>266800.51935</v>
      </c>
      <c r="F64" s="70"/>
      <c r="G64" s="64">
        <v>233591.55078</v>
      </c>
      <c r="H64" s="64">
        <v>33208.96857</v>
      </c>
      <c r="I64" s="102">
        <v>33476.207089999996</v>
      </c>
      <c r="J64" s="82">
        <v>266800.51935</v>
      </c>
      <c r="L64" s="197"/>
    </row>
    <row r="65" spans="1:12" s="3" customFormat="1" ht="13.5">
      <c r="A65" s="66" t="s">
        <v>238</v>
      </c>
      <c r="B65" s="34"/>
      <c r="C65" s="64">
        <v>1550.55787</v>
      </c>
      <c r="D65" s="64">
        <v>2576.26848</v>
      </c>
      <c r="E65" s="82">
        <v>4126.82635</v>
      </c>
      <c r="F65" s="70"/>
      <c r="G65" s="64">
        <v>3235.6990699999997</v>
      </c>
      <c r="H65" s="64">
        <v>891.12728</v>
      </c>
      <c r="I65" s="102">
        <v>425.03225</v>
      </c>
      <c r="J65" s="82">
        <v>4126.82635</v>
      </c>
      <c r="L65" s="197"/>
    </row>
    <row r="66" spans="1:12" s="3" customFormat="1" ht="13.5">
      <c r="A66" s="66" t="s">
        <v>170</v>
      </c>
      <c r="B66" s="34"/>
      <c r="C66" s="64">
        <v>2489.40312</v>
      </c>
      <c r="D66" s="64">
        <v>19723.60015</v>
      </c>
      <c r="E66" s="82">
        <v>22213.00327</v>
      </c>
      <c r="F66" s="70"/>
      <c r="G66" s="64">
        <v>15566.12591</v>
      </c>
      <c r="H66" s="64">
        <v>6646.87736</v>
      </c>
      <c r="I66" s="102">
        <v>6757.49777</v>
      </c>
      <c r="J66" s="82">
        <v>22213.00327</v>
      </c>
      <c r="L66" s="197"/>
    </row>
    <row r="67" spans="1:12" s="3" customFormat="1" ht="13.5">
      <c r="A67" s="65" t="s">
        <v>183</v>
      </c>
      <c r="B67" s="34"/>
      <c r="C67" s="64">
        <v>2106.0797599999996</v>
      </c>
      <c r="D67" s="64">
        <v>2195.4698</v>
      </c>
      <c r="E67" s="82">
        <v>4301.5495599999995</v>
      </c>
      <c r="F67" s="70"/>
      <c r="G67" s="64">
        <v>4419.89683</v>
      </c>
      <c r="H67" s="64">
        <v>-118.34727000000001</v>
      </c>
      <c r="I67" s="102">
        <v>-12.67954</v>
      </c>
      <c r="J67" s="82">
        <f>4183.89086+117.6587</f>
        <v>4301.54956</v>
      </c>
      <c r="L67" s="197"/>
    </row>
    <row r="68" spans="1:12" s="3" customFormat="1" ht="13.5">
      <c r="A68" s="63" t="s">
        <v>21</v>
      </c>
      <c r="B68" s="34"/>
      <c r="C68" s="64">
        <v>29621.44178</v>
      </c>
      <c r="D68" s="64">
        <v>31127.10388</v>
      </c>
      <c r="E68" s="82">
        <v>60748.545659999996</v>
      </c>
      <c r="F68" s="70"/>
      <c r="G68" s="64">
        <v>53278.14022</v>
      </c>
      <c r="H68" s="64">
        <v>7470.40544</v>
      </c>
      <c r="I68" s="102">
        <v>7341.92047</v>
      </c>
      <c r="J68" s="82">
        <v>60748.545659999996</v>
      </c>
      <c r="L68" s="197"/>
    </row>
    <row r="69" spans="1:12" s="3" customFormat="1" ht="13.5">
      <c r="A69" s="66" t="s">
        <v>184</v>
      </c>
      <c r="B69" s="34"/>
      <c r="C69" s="64">
        <v>6820.1544699999995</v>
      </c>
      <c r="D69" s="64">
        <v>23593.93004</v>
      </c>
      <c r="E69" s="82">
        <v>30414.08451</v>
      </c>
      <c r="F69" s="70"/>
      <c r="G69" s="64">
        <v>20443.07781</v>
      </c>
      <c r="H69" s="64">
        <v>9971.0067</v>
      </c>
      <c r="I69" s="102">
        <v>8112.48214</v>
      </c>
      <c r="J69" s="82">
        <v>30414.08451</v>
      </c>
      <c r="L69" s="197"/>
    </row>
    <row r="70" spans="1:12" s="3" customFormat="1" ht="13.5">
      <c r="A70" s="66" t="s">
        <v>182</v>
      </c>
      <c r="B70" s="34"/>
      <c r="C70" s="64">
        <v>6474.662490000001</v>
      </c>
      <c r="D70" s="64">
        <v>17127.22199</v>
      </c>
      <c r="E70" s="82">
        <v>23601.88448</v>
      </c>
      <c r="F70" s="70"/>
      <c r="G70" s="64">
        <v>17207.7828</v>
      </c>
      <c r="H70" s="64">
        <v>6394.10168</v>
      </c>
      <c r="I70" s="102">
        <v>7078.84468</v>
      </c>
      <c r="J70" s="82">
        <v>23601.88448</v>
      </c>
      <c r="L70" s="197"/>
    </row>
    <row r="71" spans="1:12" s="3" customFormat="1" ht="13.5">
      <c r="A71" s="66" t="s">
        <v>244</v>
      </c>
      <c r="B71" s="34"/>
      <c r="C71" s="64">
        <v>14472.10546</v>
      </c>
      <c r="D71" s="64">
        <v>23183.8217</v>
      </c>
      <c r="E71" s="82">
        <v>37655.92716</v>
      </c>
      <c r="F71" s="70"/>
      <c r="G71" s="64">
        <v>22768.03443</v>
      </c>
      <c r="H71" s="64">
        <v>14887.89273</v>
      </c>
      <c r="I71" s="102">
        <v>14364.092279999999</v>
      </c>
      <c r="J71" s="82">
        <v>37655.92716</v>
      </c>
      <c r="L71" s="197"/>
    </row>
    <row r="72" spans="1:12" s="3" customFormat="1" ht="13.5">
      <c r="A72" s="63" t="s">
        <v>22</v>
      </c>
      <c r="B72" s="34"/>
      <c r="C72" s="64">
        <v>17056.68581</v>
      </c>
      <c r="D72" s="64">
        <v>12252.03833</v>
      </c>
      <c r="E72" s="82">
        <v>29308.724140000002</v>
      </c>
      <c r="F72" s="70"/>
      <c r="G72" s="64">
        <v>16023.62514</v>
      </c>
      <c r="H72" s="64">
        <v>13285.099</v>
      </c>
      <c r="I72" s="102">
        <v>13234.06442</v>
      </c>
      <c r="J72" s="82">
        <v>29308.724140000002</v>
      </c>
      <c r="L72" s="197"/>
    </row>
    <row r="73" spans="1:12" s="3" customFormat="1" ht="13.5">
      <c r="A73" s="66" t="s">
        <v>300</v>
      </c>
      <c r="B73" s="34"/>
      <c r="C73" s="64">
        <v>5618.30156</v>
      </c>
      <c r="D73" s="64">
        <v>6324.3266</v>
      </c>
      <c r="E73" s="82">
        <v>11942.62816</v>
      </c>
      <c r="F73" s="70"/>
      <c r="G73" s="64">
        <v>8489.74125</v>
      </c>
      <c r="H73" s="64">
        <v>3452.88691</v>
      </c>
      <c r="I73" s="102">
        <v>3223.02914</v>
      </c>
      <c r="J73" s="82">
        <v>11942.62816</v>
      </c>
      <c r="L73" s="197"/>
    </row>
    <row r="74" spans="1:12" s="3" customFormat="1" ht="13.5">
      <c r="A74" s="66" t="s">
        <v>23</v>
      </c>
      <c r="B74" s="34"/>
      <c r="C74" s="64">
        <v>2942.1088799999998</v>
      </c>
      <c r="D74" s="64">
        <v>1862.79854</v>
      </c>
      <c r="E74" s="82">
        <v>4804.90742</v>
      </c>
      <c r="F74" s="70"/>
      <c r="G74" s="64">
        <v>4362.6595099999995</v>
      </c>
      <c r="H74" s="64">
        <v>442.24791</v>
      </c>
      <c r="I74" s="102">
        <v>434.5749</v>
      </c>
      <c r="J74" s="82">
        <v>4804.90742</v>
      </c>
      <c r="L74" s="197"/>
    </row>
    <row r="75" spans="1:12" s="3" customFormat="1" ht="13.5">
      <c r="A75" s="66" t="s">
        <v>185</v>
      </c>
      <c r="B75" s="34"/>
      <c r="C75" s="64">
        <v>3961.04425</v>
      </c>
      <c r="D75" s="64">
        <v>5258.64189</v>
      </c>
      <c r="E75" s="82">
        <v>9219.68614</v>
      </c>
      <c r="F75" s="70"/>
      <c r="G75" s="64">
        <v>6250.75766</v>
      </c>
      <c r="H75" s="64">
        <v>2968.92848</v>
      </c>
      <c r="I75" s="102">
        <v>2345.06606</v>
      </c>
      <c r="J75" s="82">
        <v>9219.68614</v>
      </c>
      <c r="L75" s="197"/>
    </row>
    <row r="76" spans="1:12" s="3" customFormat="1" ht="13.5">
      <c r="A76" s="63" t="s">
        <v>24</v>
      </c>
      <c r="B76" s="34"/>
      <c r="C76" s="64">
        <v>3113.8860099999997</v>
      </c>
      <c r="D76" s="64">
        <v>10542.03148</v>
      </c>
      <c r="E76" s="82">
        <v>13655.91749</v>
      </c>
      <c r="F76" s="70"/>
      <c r="G76" s="64">
        <v>2063.1465200000002</v>
      </c>
      <c r="H76" s="64">
        <v>11592.770970000001</v>
      </c>
      <c r="I76" s="102">
        <v>11546.89891</v>
      </c>
      <c r="J76" s="82">
        <v>13655.91749</v>
      </c>
      <c r="L76" s="197"/>
    </row>
    <row r="77" spans="1:12" s="3" customFormat="1" ht="13.5">
      <c r="A77" s="63" t="s">
        <v>9</v>
      </c>
      <c r="B77" s="34"/>
      <c r="C77" s="64">
        <v>5117.9926</v>
      </c>
      <c r="D77" s="64">
        <v>3933.50621</v>
      </c>
      <c r="E77" s="82">
        <v>9051.498810000001</v>
      </c>
      <c r="F77" s="70"/>
      <c r="G77" s="64">
        <v>8005.00296</v>
      </c>
      <c r="H77" s="64">
        <v>1046.49585</v>
      </c>
      <c r="I77" s="102">
        <v>1024.29921</v>
      </c>
      <c r="J77" s="82">
        <v>9051.498810000001</v>
      </c>
      <c r="L77" s="197"/>
    </row>
    <row r="78" spans="1:12" s="3" customFormat="1" ht="13.5">
      <c r="A78" s="66" t="s">
        <v>171</v>
      </c>
      <c r="B78" s="34"/>
      <c r="C78" s="64">
        <v>4233.01852</v>
      </c>
      <c r="D78" s="64">
        <v>7613.43352</v>
      </c>
      <c r="E78" s="82">
        <v>11846.45204</v>
      </c>
      <c r="F78" s="70"/>
      <c r="G78" s="64">
        <v>8063.01215</v>
      </c>
      <c r="H78" s="64">
        <v>3783.43989</v>
      </c>
      <c r="I78" s="102">
        <v>3566.34816</v>
      </c>
      <c r="J78" s="82">
        <v>11846.45204</v>
      </c>
      <c r="K78" s="29"/>
      <c r="L78" s="197"/>
    </row>
    <row r="79" spans="1:12" s="3" customFormat="1" ht="13.5">
      <c r="A79" s="66" t="s">
        <v>264</v>
      </c>
      <c r="B79" s="34"/>
      <c r="C79" s="64">
        <v>3079.20123</v>
      </c>
      <c r="D79" s="64">
        <v>8626.95192</v>
      </c>
      <c r="E79" s="82">
        <v>11706.15315</v>
      </c>
      <c r="F79" s="70"/>
      <c r="G79" s="64">
        <v>7718.3897400000005</v>
      </c>
      <c r="H79" s="64">
        <v>3987.76341</v>
      </c>
      <c r="I79" s="102">
        <v>3474.39597</v>
      </c>
      <c r="J79" s="82">
        <v>11706.15315</v>
      </c>
      <c r="L79" s="197"/>
    </row>
    <row r="80" spans="1:12" s="3" customFormat="1" ht="13.5">
      <c r="A80" s="66" t="s">
        <v>239</v>
      </c>
      <c r="B80" s="34"/>
      <c r="C80" s="64">
        <v>20189.26961</v>
      </c>
      <c r="D80" s="64">
        <v>48858.254700000005</v>
      </c>
      <c r="E80" s="82">
        <v>69047.52431000001</v>
      </c>
      <c r="F80" s="70"/>
      <c r="G80" s="64">
        <v>23640.65553</v>
      </c>
      <c r="H80" s="64">
        <v>45406.868780000004</v>
      </c>
      <c r="I80" s="102">
        <v>42175.21014</v>
      </c>
      <c r="J80" s="82">
        <v>69047.52431000001</v>
      </c>
      <c r="L80" s="197"/>
    </row>
    <row r="81" spans="1:12" s="3" customFormat="1" ht="13.5">
      <c r="A81" s="66" t="s">
        <v>189</v>
      </c>
      <c r="B81" s="34"/>
      <c r="C81" s="64">
        <v>2572.06352</v>
      </c>
      <c r="D81" s="64">
        <v>3590.28027</v>
      </c>
      <c r="E81" s="82">
        <v>6162.34379</v>
      </c>
      <c r="F81" s="70"/>
      <c r="G81" s="64">
        <v>3262.42278</v>
      </c>
      <c r="H81" s="64">
        <v>2899.9210099999996</v>
      </c>
      <c r="I81" s="102">
        <v>2852.1092000000003</v>
      </c>
      <c r="J81" s="82">
        <v>6162.34379</v>
      </c>
      <c r="L81" s="197"/>
    </row>
    <row r="82" spans="1:12" s="3" customFormat="1" ht="13.5">
      <c r="A82" s="66" t="s">
        <v>240</v>
      </c>
      <c r="B82" s="34"/>
      <c r="C82" s="64">
        <v>3252.6967200000004</v>
      </c>
      <c r="D82" s="64">
        <v>2457.8422</v>
      </c>
      <c r="E82" s="82">
        <v>5710.53892</v>
      </c>
      <c r="F82" s="70"/>
      <c r="G82" s="64">
        <v>3017.26577</v>
      </c>
      <c r="H82" s="64">
        <v>2693.27315</v>
      </c>
      <c r="I82" s="102">
        <v>2085.90938</v>
      </c>
      <c r="J82" s="82">
        <v>5710.53892</v>
      </c>
      <c r="L82" s="197"/>
    </row>
    <row r="83" spans="1:12" s="3" customFormat="1" ht="13.5">
      <c r="A83" s="66" t="s">
        <v>295</v>
      </c>
      <c r="B83" s="34"/>
      <c r="C83" s="64">
        <v>9945.326449999999</v>
      </c>
      <c r="D83" s="64">
        <v>7450.22299</v>
      </c>
      <c r="E83" s="82">
        <v>17395.549440000003</v>
      </c>
      <c r="F83" s="70"/>
      <c r="G83" s="64">
        <v>14805.36089</v>
      </c>
      <c r="H83" s="64">
        <v>2590.18855</v>
      </c>
      <c r="I83" s="102">
        <v>2604.4112200000004</v>
      </c>
      <c r="J83" s="82">
        <v>17395.549440000003</v>
      </c>
      <c r="L83" s="197"/>
    </row>
    <row r="84" spans="1:12" s="3" customFormat="1" ht="13.5">
      <c r="A84" s="66" t="s">
        <v>197</v>
      </c>
      <c r="B84" s="34"/>
      <c r="C84" s="64">
        <v>9506.28672</v>
      </c>
      <c r="D84" s="64">
        <v>9356.23746</v>
      </c>
      <c r="E84" s="82">
        <v>18862.52418</v>
      </c>
      <c r="F84" s="70"/>
      <c r="G84" s="64">
        <v>6049.9119900000005</v>
      </c>
      <c r="H84" s="64">
        <v>12812.61219</v>
      </c>
      <c r="I84" s="102">
        <v>11874.22247</v>
      </c>
      <c r="J84" s="82">
        <v>18862.52418</v>
      </c>
      <c r="L84" s="197"/>
    </row>
    <row r="85" spans="1:12" s="3" customFormat="1" ht="13.5">
      <c r="A85" s="63" t="s">
        <v>144</v>
      </c>
      <c r="B85" s="34"/>
      <c r="C85" s="64">
        <v>2496.39148</v>
      </c>
      <c r="D85" s="64">
        <v>4833.00585</v>
      </c>
      <c r="E85" s="82">
        <v>7329.39733</v>
      </c>
      <c r="F85" s="70"/>
      <c r="G85" s="64">
        <v>6506.11284</v>
      </c>
      <c r="H85" s="64">
        <v>823.28449</v>
      </c>
      <c r="I85" s="102">
        <v>832.12454</v>
      </c>
      <c r="J85" s="82">
        <v>7329.39733</v>
      </c>
      <c r="L85" s="197"/>
    </row>
    <row r="86" spans="1:12" s="3" customFormat="1" ht="13.5">
      <c r="A86" s="66" t="s">
        <v>172</v>
      </c>
      <c r="B86" s="34"/>
      <c r="C86" s="64">
        <v>5204.2069</v>
      </c>
      <c r="D86" s="64">
        <v>14406.80782</v>
      </c>
      <c r="E86" s="82">
        <v>19611.01472</v>
      </c>
      <c r="F86" s="70"/>
      <c r="G86" s="64">
        <v>15785.86489</v>
      </c>
      <c r="H86" s="64">
        <v>3825.14983</v>
      </c>
      <c r="I86" s="102">
        <v>3627.18412</v>
      </c>
      <c r="J86" s="82">
        <v>19611.01472</v>
      </c>
      <c r="L86" s="197"/>
    </row>
    <row r="87" spans="1:12" s="3" customFormat="1" ht="13.5">
      <c r="A87" s="66" t="s">
        <v>241</v>
      </c>
      <c r="B87" s="34"/>
      <c r="C87" s="64">
        <v>5584.84598</v>
      </c>
      <c r="D87" s="64">
        <v>10098.44268</v>
      </c>
      <c r="E87" s="82">
        <v>15683.28866</v>
      </c>
      <c r="F87" s="70"/>
      <c r="G87" s="64">
        <v>12664.078039999999</v>
      </c>
      <c r="H87" s="64">
        <v>3019.2106200000003</v>
      </c>
      <c r="I87" s="102">
        <v>2685.92491</v>
      </c>
      <c r="J87" s="82">
        <v>15683.28866</v>
      </c>
      <c r="L87" s="197"/>
    </row>
    <row r="88" spans="1:12" s="3" customFormat="1" ht="13.5">
      <c r="A88" s="66" t="s">
        <v>242</v>
      </c>
      <c r="B88" s="34"/>
      <c r="C88" s="64">
        <v>5805.3385499999995</v>
      </c>
      <c r="D88" s="64">
        <v>18312.58087</v>
      </c>
      <c r="E88" s="82">
        <v>24117.919420000002</v>
      </c>
      <c r="F88" s="70"/>
      <c r="G88" s="64">
        <v>17892.08887</v>
      </c>
      <c r="H88" s="64">
        <v>6225.83055</v>
      </c>
      <c r="I88" s="102">
        <v>6146.74022</v>
      </c>
      <c r="J88" s="82">
        <v>24117.919420000002</v>
      </c>
      <c r="L88" s="197"/>
    </row>
    <row r="89" spans="1:12" s="3" customFormat="1" ht="13.5">
      <c r="A89" s="66" t="s">
        <v>173</v>
      </c>
      <c r="B89" s="34"/>
      <c r="C89" s="64">
        <v>6798.353889999999</v>
      </c>
      <c r="D89" s="64">
        <v>28112.54032</v>
      </c>
      <c r="E89" s="82">
        <v>34910.89421</v>
      </c>
      <c r="F89" s="70"/>
      <c r="G89" s="64">
        <v>28879.04376</v>
      </c>
      <c r="H89" s="64">
        <v>6031.85045</v>
      </c>
      <c r="I89" s="102">
        <v>6063.22673</v>
      </c>
      <c r="J89" s="82">
        <v>34910.89421</v>
      </c>
      <c r="L89" s="197"/>
    </row>
    <row r="90" spans="1:12" s="3" customFormat="1" ht="13.5">
      <c r="A90" s="63" t="s">
        <v>25</v>
      </c>
      <c r="B90" s="34"/>
      <c r="C90" s="64">
        <v>9408.4537</v>
      </c>
      <c r="D90" s="64">
        <v>4068.04421</v>
      </c>
      <c r="E90" s="82">
        <v>13476.49791</v>
      </c>
      <c r="F90" s="70"/>
      <c r="G90" s="64">
        <v>6549.79484</v>
      </c>
      <c r="H90" s="64">
        <v>6926.7030700000005</v>
      </c>
      <c r="I90" s="102">
        <v>6936.41314</v>
      </c>
      <c r="J90" s="82">
        <v>13476.49791</v>
      </c>
      <c r="L90" s="197"/>
    </row>
    <row r="91" spans="1:12" s="3" customFormat="1" ht="13.5">
      <c r="A91" s="66" t="s">
        <v>174</v>
      </c>
      <c r="B91" s="34"/>
      <c r="C91" s="64">
        <v>7962.29261</v>
      </c>
      <c r="D91" s="64">
        <v>11342.30987</v>
      </c>
      <c r="E91" s="82">
        <v>19304.60248</v>
      </c>
      <c r="F91" s="70"/>
      <c r="G91" s="64">
        <v>15212.38238</v>
      </c>
      <c r="H91" s="64">
        <v>4092.2201</v>
      </c>
      <c r="I91" s="102">
        <v>4700.40637</v>
      </c>
      <c r="J91" s="82">
        <v>19304.60248</v>
      </c>
      <c r="L91" s="197"/>
    </row>
    <row r="92" spans="1:12" s="3" customFormat="1" ht="13.5">
      <c r="A92" s="63" t="s">
        <v>26</v>
      </c>
      <c r="B92" s="34"/>
      <c r="C92" s="64">
        <v>8395.08109</v>
      </c>
      <c r="D92" s="64">
        <v>12437.839320000001</v>
      </c>
      <c r="E92" s="82">
        <v>20832.92041</v>
      </c>
      <c r="F92" s="70"/>
      <c r="G92" s="64">
        <v>11718.66738</v>
      </c>
      <c r="H92" s="64">
        <v>9114.25303</v>
      </c>
      <c r="I92" s="102">
        <v>9144.48243</v>
      </c>
      <c r="J92" s="82">
        <v>20832.92041</v>
      </c>
      <c r="L92" s="197"/>
    </row>
    <row r="93" spans="1:12" s="3" customFormat="1" ht="13.5">
      <c r="A93" s="63" t="s">
        <v>146</v>
      </c>
      <c r="B93" s="34"/>
      <c r="C93" s="64">
        <v>5641.58638</v>
      </c>
      <c r="D93" s="64">
        <v>18566.875190000002</v>
      </c>
      <c r="E93" s="82">
        <v>24208.46157</v>
      </c>
      <c r="F93" s="70"/>
      <c r="G93" s="64">
        <v>19676.48166</v>
      </c>
      <c r="H93" s="64">
        <v>4531.97991</v>
      </c>
      <c r="I93" s="102">
        <v>4742.1188</v>
      </c>
      <c r="J93" s="82">
        <v>24208.46157</v>
      </c>
      <c r="L93" s="197"/>
    </row>
    <row r="94" spans="1:12" s="3" customFormat="1" ht="13.5">
      <c r="A94" s="66" t="s">
        <v>141</v>
      </c>
      <c r="B94" s="34"/>
      <c r="C94" s="64">
        <v>8351.69235</v>
      </c>
      <c r="D94" s="64">
        <v>11511.02703</v>
      </c>
      <c r="E94" s="82">
        <v>19862.71938</v>
      </c>
      <c r="F94" s="70"/>
      <c r="G94" s="64">
        <v>11424.72798</v>
      </c>
      <c r="H94" s="64">
        <v>8437.9914</v>
      </c>
      <c r="I94" s="102">
        <v>8492.05247</v>
      </c>
      <c r="J94" s="82">
        <v>19862.71938</v>
      </c>
      <c r="L94" s="197"/>
    </row>
    <row r="95" spans="1:12" s="3" customFormat="1" ht="13.5">
      <c r="A95" s="63" t="s">
        <v>27</v>
      </c>
      <c r="B95" s="34"/>
      <c r="C95" s="64">
        <v>23256.01835</v>
      </c>
      <c r="D95" s="64">
        <v>22713.61525</v>
      </c>
      <c r="E95" s="82">
        <v>45969.6336</v>
      </c>
      <c r="F95" s="70"/>
      <c r="G95" s="64">
        <v>22688.59586</v>
      </c>
      <c r="H95" s="64">
        <v>23281.03774</v>
      </c>
      <c r="I95" s="102">
        <v>23095.15095</v>
      </c>
      <c r="J95" s="82">
        <v>45969.6336</v>
      </c>
      <c r="K95" s="29"/>
      <c r="L95" s="197"/>
    </row>
    <row r="96" spans="1:12" s="3" customFormat="1" ht="13.5">
      <c r="A96" s="66" t="s">
        <v>176</v>
      </c>
      <c r="B96" s="70"/>
      <c r="C96" s="64">
        <v>5728.49104</v>
      </c>
      <c r="D96" s="64">
        <v>17165.99635</v>
      </c>
      <c r="E96" s="82">
        <v>22894.487390000002</v>
      </c>
      <c r="F96" s="70"/>
      <c r="G96" s="64">
        <v>14279.43339</v>
      </c>
      <c r="H96" s="64">
        <v>8615.054</v>
      </c>
      <c r="I96" s="102">
        <v>4721.01002</v>
      </c>
      <c r="J96" s="82">
        <v>22894.487390000002</v>
      </c>
      <c r="L96" s="197"/>
    </row>
    <row r="97" spans="1:12" s="3" customFormat="1" ht="13.5">
      <c r="A97" s="162" t="s">
        <v>31</v>
      </c>
      <c r="B97" s="70"/>
      <c r="C97" s="64">
        <v>12775.41991</v>
      </c>
      <c r="D97" s="64">
        <v>8110.67778</v>
      </c>
      <c r="E97" s="82">
        <v>20886.097690000002</v>
      </c>
      <c r="F97" s="70"/>
      <c r="G97" s="64">
        <v>13376.91263</v>
      </c>
      <c r="H97" s="64">
        <v>7509.18506</v>
      </c>
      <c r="I97" s="102">
        <v>7528.89062</v>
      </c>
      <c r="J97" s="82">
        <v>20886.097690000002</v>
      </c>
      <c r="L97" s="197"/>
    </row>
    <row r="98" spans="1:12" s="3" customFormat="1" ht="13.5">
      <c r="A98" s="68" t="s">
        <v>175</v>
      </c>
      <c r="B98" s="70"/>
      <c r="C98" s="64">
        <v>8742.603009999999</v>
      </c>
      <c r="D98" s="64">
        <v>23673.74484</v>
      </c>
      <c r="E98" s="82">
        <v>32416.347850000002</v>
      </c>
      <c r="F98" s="70"/>
      <c r="G98" s="64">
        <v>24241.156010000002</v>
      </c>
      <c r="H98" s="64">
        <v>8175.1918399999995</v>
      </c>
      <c r="I98" s="102">
        <v>7493.91683</v>
      </c>
      <c r="J98" s="82">
        <v>32416.347850000002</v>
      </c>
      <c r="L98" s="197"/>
    </row>
    <row r="99" spans="1:12" s="3" customFormat="1" ht="13.5">
      <c r="A99" s="66" t="s">
        <v>217</v>
      </c>
      <c r="B99" s="70"/>
      <c r="C99" s="64">
        <v>11817.792710000002</v>
      </c>
      <c r="D99" s="64">
        <v>22909.84562</v>
      </c>
      <c r="E99" s="82">
        <v>34727.63833</v>
      </c>
      <c r="F99" s="70"/>
      <c r="G99" s="64">
        <v>23699.663539999998</v>
      </c>
      <c r="H99" s="64">
        <v>11027.974789999998</v>
      </c>
      <c r="I99" s="102">
        <v>9527.4369</v>
      </c>
      <c r="J99" s="82">
        <v>34727.63833</v>
      </c>
      <c r="L99" s="197"/>
    </row>
    <row r="100" spans="1:12" s="3" customFormat="1" ht="13.5">
      <c r="A100" s="63" t="s">
        <v>28</v>
      </c>
      <c r="B100" s="70"/>
      <c r="C100" s="64">
        <v>11181.7178</v>
      </c>
      <c r="D100" s="64">
        <v>9741.845599999999</v>
      </c>
      <c r="E100" s="82">
        <v>20923.5634</v>
      </c>
      <c r="F100" s="70"/>
      <c r="G100" s="64">
        <v>12637.0573</v>
      </c>
      <c r="H100" s="64">
        <v>8286.5061</v>
      </c>
      <c r="I100" s="102">
        <v>8303.21484</v>
      </c>
      <c r="J100" s="82">
        <v>20923.5634</v>
      </c>
      <c r="L100" s="197"/>
    </row>
    <row r="101" spans="1:12" s="3" customFormat="1" ht="13.5">
      <c r="A101" s="63" t="s">
        <v>43</v>
      </c>
      <c r="B101" s="70"/>
      <c r="C101" s="64">
        <v>2131.88836</v>
      </c>
      <c r="D101" s="64">
        <v>4855.86534</v>
      </c>
      <c r="E101" s="82">
        <v>6987.7537</v>
      </c>
      <c r="F101" s="70"/>
      <c r="G101" s="64">
        <v>5629.621190000001</v>
      </c>
      <c r="H101" s="64">
        <v>1358.13251</v>
      </c>
      <c r="I101" s="102">
        <v>1441.13149</v>
      </c>
      <c r="J101" s="82">
        <v>6987.7537</v>
      </c>
      <c r="L101" s="197"/>
    </row>
    <row r="102" spans="1:12" s="3" customFormat="1" ht="13.5">
      <c r="A102" s="66" t="s">
        <v>190</v>
      </c>
      <c r="B102" s="70"/>
      <c r="C102" s="64">
        <v>4879.44574</v>
      </c>
      <c r="D102" s="64">
        <v>6782.34307</v>
      </c>
      <c r="E102" s="82">
        <v>11661.78881</v>
      </c>
      <c r="F102" s="70"/>
      <c r="G102" s="64">
        <v>9651.36276</v>
      </c>
      <c r="H102" s="64">
        <v>2010.42605</v>
      </c>
      <c r="I102" s="102">
        <v>1653.85185</v>
      </c>
      <c r="J102" s="82">
        <v>11661.78881</v>
      </c>
      <c r="L102" s="197"/>
    </row>
    <row r="103" spans="1:12" s="3" customFormat="1" ht="13.5">
      <c r="A103" s="63" t="s">
        <v>44</v>
      </c>
      <c r="B103" s="70"/>
      <c r="C103" s="64">
        <v>4320.09573</v>
      </c>
      <c r="D103" s="64">
        <v>9655.473539999999</v>
      </c>
      <c r="E103" s="82">
        <v>13975.56927</v>
      </c>
      <c r="F103" s="70"/>
      <c r="G103" s="64">
        <v>8123.25134</v>
      </c>
      <c r="H103" s="64">
        <v>5852.317929999999</v>
      </c>
      <c r="I103" s="102">
        <v>5573.9222</v>
      </c>
      <c r="J103" s="82">
        <v>13975.56927</v>
      </c>
      <c r="L103" s="197"/>
    </row>
    <row r="104" spans="1:12" s="3" customFormat="1" ht="13.5">
      <c r="A104" s="154" t="s">
        <v>299</v>
      </c>
      <c r="B104" s="70"/>
      <c r="C104" s="64">
        <v>5885.51796</v>
      </c>
      <c r="D104" s="64">
        <v>8160.96404</v>
      </c>
      <c r="E104" s="82">
        <v>14046.482</v>
      </c>
      <c r="F104" s="84"/>
      <c r="G104" s="64">
        <v>11586.94863</v>
      </c>
      <c r="H104" s="64">
        <f>2161.33165+298.20172</f>
        <v>2459.53337</v>
      </c>
      <c r="I104" s="102">
        <f>2347.15835+298.20172</f>
        <v>2645.36007</v>
      </c>
      <c r="J104" s="82">
        <v>14046.482</v>
      </c>
      <c r="K104" s="29"/>
      <c r="L104" s="197"/>
    </row>
    <row r="105" spans="1:12" s="1" customFormat="1" ht="18" customHeight="1">
      <c r="A105" s="199" t="s">
        <v>199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L105" s="197"/>
    </row>
    <row r="106" spans="1:12" s="3" customFormat="1" ht="13.5">
      <c r="A106" s="63" t="s">
        <v>11</v>
      </c>
      <c r="B106" s="70"/>
      <c r="C106" s="64">
        <v>2740.2287399999996</v>
      </c>
      <c r="D106" s="64">
        <v>2188.45943</v>
      </c>
      <c r="E106" s="82">
        <v>4928.688169999999</v>
      </c>
      <c r="F106" s="70"/>
      <c r="G106" s="64">
        <v>3988.82465</v>
      </c>
      <c r="H106" s="64">
        <v>939.86352</v>
      </c>
      <c r="I106" s="102">
        <v>939.86352</v>
      </c>
      <c r="J106" s="82">
        <v>4928.68817</v>
      </c>
      <c r="L106" s="197"/>
    </row>
    <row r="107" spans="1:12" s="3" customFormat="1" ht="13.5">
      <c r="A107" s="66" t="s">
        <v>12</v>
      </c>
      <c r="B107" s="70"/>
      <c r="C107" s="64">
        <v>16326.04302</v>
      </c>
      <c r="D107" s="64">
        <v>39091.343</v>
      </c>
      <c r="E107" s="82">
        <v>55417.38602</v>
      </c>
      <c r="F107" s="70"/>
      <c r="G107" s="64">
        <v>33046.338110000004</v>
      </c>
      <c r="H107" s="64">
        <v>22371.04791</v>
      </c>
      <c r="I107" s="102">
        <v>22371.04791</v>
      </c>
      <c r="J107" s="82">
        <v>55417.386020000005</v>
      </c>
      <c r="L107" s="197"/>
    </row>
    <row r="108" spans="1:12" s="3" customFormat="1" ht="13.5">
      <c r="A108" s="63" t="s">
        <v>13</v>
      </c>
      <c r="B108" s="70"/>
      <c r="C108" s="64">
        <v>4604.158030000001</v>
      </c>
      <c r="D108" s="64">
        <v>2368.2757800000004</v>
      </c>
      <c r="E108" s="82">
        <v>6972.433810000002</v>
      </c>
      <c r="F108" s="70"/>
      <c r="G108" s="64">
        <v>5372.619519999999</v>
      </c>
      <c r="H108" s="64">
        <v>1599.81429</v>
      </c>
      <c r="I108" s="102">
        <v>1599.81429</v>
      </c>
      <c r="J108" s="82">
        <v>6972.4338099999995</v>
      </c>
      <c r="L108" s="197"/>
    </row>
    <row r="109" spans="1:12" s="3" customFormat="1" ht="13.5">
      <c r="A109" s="63" t="s">
        <v>15</v>
      </c>
      <c r="B109" s="70"/>
      <c r="C109" s="64">
        <v>3651.87709</v>
      </c>
      <c r="D109" s="64">
        <v>5536.89154</v>
      </c>
      <c r="E109" s="82">
        <v>9188.768629999999</v>
      </c>
      <c r="F109" s="70"/>
      <c r="G109" s="64">
        <v>8190.909530000001</v>
      </c>
      <c r="H109" s="64">
        <v>997.8591</v>
      </c>
      <c r="I109" s="102">
        <v>997.8591</v>
      </c>
      <c r="J109" s="82">
        <v>9188.76863</v>
      </c>
      <c r="L109" s="197"/>
    </row>
    <row r="110" spans="1:12" s="3" customFormat="1" ht="13.5">
      <c r="A110" s="63" t="s">
        <v>8</v>
      </c>
      <c r="B110" s="70"/>
      <c r="C110" s="64">
        <v>421414.05472</v>
      </c>
      <c r="D110" s="64">
        <v>798231.78643</v>
      </c>
      <c r="E110" s="82">
        <v>1219645.84115</v>
      </c>
      <c r="F110" s="70"/>
      <c r="G110" s="64">
        <v>1083136.68155</v>
      </c>
      <c r="H110" s="64">
        <v>136509.15959999998</v>
      </c>
      <c r="I110" s="102">
        <v>136509.15959999998</v>
      </c>
      <c r="J110" s="82">
        <v>1219645.84115</v>
      </c>
      <c r="L110" s="197"/>
    </row>
    <row r="111" spans="1:12" s="3" customFormat="1" ht="13.5">
      <c r="A111" s="63" t="s">
        <v>19</v>
      </c>
      <c r="B111" s="70"/>
      <c r="C111" s="64">
        <v>5987.66957</v>
      </c>
      <c r="D111" s="64">
        <v>3556.41</v>
      </c>
      <c r="E111" s="82">
        <v>9544.07957</v>
      </c>
      <c r="F111" s="70"/>
      <c r="G111" s="64">
        <v>6745.912880000001</v>
      </c>
      <c r="H111" s="64">
        <v>2798.16669</v>
      </c>
      <c r="I111" s="102">
        <v>2798.16669</v>
      </c>
      <c r="J111" s="82">
        <v>9544.079570000002</v>
      </c>
      <c r="L111" s="197"/>
    </row>
    <row r="112" spans="1:12" s="3" customFormat="1" ht="13.5">
      <c r="A112" s="66" t="s">
        <v>157</v>
      </c>
      <c r="B112" s="70"/>
      <c r="C112" s="64">
        <v>6478.98288</v>
      </c>
      <c r="D112" s="64">
        <v>9545.78927</v>
      </c>
      <c r="E112" s="82">
        <v>16024.772149999999</v>
      </c>
      <c r="F112" s="70"/>
      <c r="G112" s="64">
        <v>12928.87008</v>
      </c>
      <c r="H112" s="64">
        <v>3095.9020699999996</v>
      </c>
      <c r="I112" s="102">
        <v>3095.9020699999996</v>
      </c>
      <c r="J112" s="82">
        <v>16024.77215</v>
      </c>
      <c r="L112" s="197"/>
    </row>
    <row r="113" spans="1:12" s="3" customFormat="1" ht="13.5">
      <c r="A113" s="66" t="s">
        <v>150</v>
      </c>
      <c r="B113" s="84"/>
      <c r="C113" s="64">
        <v>3150.30035</v>
      </c>
      <c r="D113" s="64">
        <v>2008.1</v>
      </c>
      <c r="E113" s="82">
        <v>5158.40035</v>
      </c>
      <c r="F113" s="84"/>
      <c r="G113" s="64">
        <v>1839.5395099999998</v>
      </c>
      <c r="H113" s="64">
        <v>3318.86084</v>
      </c>
      <c r="I113" s="102">
        <v>3318.86084</v>
      </c>
      <c r="J113" s="82">
        <v>5158.40035</v>
      </c>
      <c r="L113" s="197"/>
    </row>
    <row r="114" spans="1:12" s="24" customFormat="1" ht="22.5" customHeight="1">
      <c r="A114" s="54" t="s">
        <v>3</v>
      </c>
      <c r="B114" s="75"/>
      <c r="C114" s="75">
        <f>SUM(C4:C104)+SUM(C106:C113)</f>
        <v>1792723.4333599997</v>
      </c>
      <c r="D114" s="75">
        <f>SUM(D4:D104)+SUM(D106:D113)</f>
        <v>2949963.0360100004</v>
      </c>
      <c r="E114" s="75">
        <f>SUM(E4:E104)+SUM(E106:E113)</f>
        <v>4742686.469369999</v>
      </c>
      <c r="F114" s="75"/>
      <c r="G114" s="75">
        <f>SUM(G4:G104)+SUM(G106:G113)</f>
        <v>3796905.6131700017</v>
      </c>
      <c r="H114" s="75">
        <f>SUM(H4:H104)+SUM(H106:H113)</f>
        <v>945780.8562000003</v>
      </c>
      <c r="I114" s="159">
        <f>SUM(I4:I104)+SUM(I106:I113)</f>
        <v>889615.31905</v>
      </c>
      <c r="J114" s="75">
        <f>SUM(J4:J104)+SUM(J106:J113)</f>
        <v>4742686.469369999</v>
      </c>
      <c r="L114" s="198"/>
    </row>
    <row r="115" spans="1:10" s="27" customFormat="1" ht="27.75" customHeight="1">
      <c r="A115" s="17" t="s">
        <v>193</v>
      </c>
      <c r="B115" s="38"/>
      <c r="C115" s="71"/>
      <c r="D115" s="71"/>
      <c r="E115" s="71"/>
      <c r="F115" s="38"/>
      <c r="G115" s="38"/>
      <c r="H115" s="38"/>
      <c r="I115" s="38"/>
      <c r="J115" s="38"/>
    </row>
    <row r="116" spans="1:9" s="17" customFormat="1" ht="9">
      <c r="A116" s="17" t="s">
        <v>319</v>
      </c>
      <c r="E116" s="28"/>
      <c r="H116" s="32"/>
      <c r="I116" s="28"/>
    </row>
    <row r="117" spans="1:9" s="17" customFormat="1" ht="17.25" customHeight="1">
      <c r="A117" s="17" t="s">
        <v>249</v>
      </c>
      <c r="E117" s="28"/>
      <c r="H117" s="32"/>
      <c r="I117" s="28"/>
    </row>
    <row r="118" spans="1:9" s="17" customFormat="1" ht="9" customHeight="1">
      <c r="A118" s="17" t="s">
        <v>248</v>
      </c>
      <c r="E118" s="28"/>
      <c r="H118" s="32"/>
      <c r="I118" s="28"/>
    </row>
    <row r="119" spans="1:9" s="17" customFormat="1" ht="9">
      <c r="A119" s="17" t="s">
        <v>212</v>
      </c>
      <c r="E119" s="28"/>
      <c r="H119" s="32"/>
      <c r="I119" s="28"/>
    </row>
    <row r="120" ht="13.5">
      <c r="I120" s="31"/>
    </row>
    <row r="121" ht="13.5">
      <c r="E121" s="196"/>
    </row>
  </sheetData>
  <sheetProtection/>
  <mergeCells count="4">
    <mergeCell ref="A105:J105"/>
    <mergeCell ref="A4:J4"/>
    <mergeCell ref="C2:E2"/>
    <mergeCell ref="G2:J2"/>
  </mergeCells>
  <printOptions horizontalCentered="1"/>
  <pageMargins left="0.5905511811023623" right="0.31496062992125984" top="0.7480314960629921" bottom="0.5511811023622047" header="0.5118110236220472" footer="0.2755905511811024"/>
  <pageSetup firstPageNumber="24" useFirstPageNumber="1" horizontalDpi="600" verticalDpi="600" orientation="portrait" paperSize="9" r:id="rId1"/>
  <headerFooter alignWithMargins="0">
    <oddFooter>&amp;C&amp;8-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1"/>
  <sheetViews>
    <sheetView zoomScale="140" zoomScaleNormal="140" zoomScalePageLayoutView="0" workbookViewId="0" topLeftCell="A1">
      <pane ySplit="2" topLeftCell="A100" activePane="bottomLeft" state="frozen"/>
      <selection pane="topLeft" activeCell="A1" sqref="A1:IV2"/>
      <selection pane="bottomLeft" activeCell="A111" sqref="A111"/>
    </sheetView>
  </sheetViews>
  <sheetFormatPr defaultColWidth="9.33203125" defaultRowHeight="12.75"/>
  <cols>
    <col min="1" max="1" width="20.33203125" style="16" customWidth="1"/>
    <col min="2" max="2" width="11.83203125" style="127" customWidth="1"/>
    <col min="3" max="8" width="11.83203125" style="16" customWidth="1"/>
    <col min="9" max="16384" width="9.33203125" style="16" customWidth="1"/>
  </cols>
  <sheetData>
    <row r="1" spans="1:8" s="19" customFormat="1" ht="22.5" customHeight="1">
      <c r="A1" s="12" t="s">
        <v>309</v>
      </c>
      <c r="B1" s="120"/>
      <c r="C1" s="14"/>
      <c r="D1" s="14"/>
      <c r="E1" s="14"/>
      <c r="F1" s="14"/>
      <c r="G1" s="14"/>
      <c r="H1" s="14"/>
    </row>
    <row r="2" spans="1:8" s="15" customFormat="1" ht="51">
      <c r="A2" s="121"/>
      <c r="B2" s="175" t="s">
        <v>257</v>
      </c>
      <c r="C2" s="176" t="s">
        <v>296</v>
      </c>
      <c r="D2" s="177" t="s">
        <v>254</v>
      </c>
      <c r="E2" s="177" t="s">
        <v>293</v>
      </c>
      <c r="F2" s="177" t="s">
        <v>294</v>
      </c>
      <c r="G2" s="177" t="s">
        <v>255</v>
      </c>
      <c r="H2" s="177" t="s">
        <v>256</v>
      </c>
    </row>
    <row r="3" spans="1:8" s="1" customFormat="1" ht="18" customHeight="1">
      <c r="A3" s="199" t="s">
        <v>192</v>
      </c>
      <c r="B3" s="199"/>
      <c r="C3" s="199"/>
      <c r="D3" s="199"/>
      <c r="E3" s="199"/>
      <c r="F3" s="199"/>
      <c r="G3" s="199"/>
      <c r="H3" s="199"/>
    </row>
    <row r="4" spans="1:8" s="1" customFormat="1" ht="13.5">
      <c r="A4" s="81" t="s">
        <v>163</v>
      </c>
      <c r="B4" s="130">
        <v>4.004557844828688</v>
      </c>
      <c r="C4" s="135">
        <v>1.0993288794791585</v>
      </c>
      <c r="D4" s="122">
        <v>0.007006581116556991</v>
      </c>
      <c r="E4" s="134">
        <v>14736.738630000002</v>
      </c>
      <c r="F4" s="128">
        <v>8048.464571272529</v>
      </c>
      <c r="G4" s="131">
        <v>0.2141571532855006</v>
      </c>
      <c r="H4" s="135">
        <v>0.2482721718896947</v>
      </c>
    </row>
    <row r="5" spans="1:8" s="1" customFormat="1" ht="13.5">
      <c r="A5" s="63" t="s">
        <v>36</v>
      </c>
      <c r="B5" s="130">
        <v>1.4496523270220119</v>
      </c>
      <c r="C5" s="135">
        <v>1.3634922343081104</v>
      </c>
      <c r="D5" s="122">
        <v>0.007197028651189255</v>
      </c>
      <c r="E5" s="134">
        <v>19926.992789999997</v>
      </c>
      <c r="F5" s="128">
        <v>4459.935718442255</v>
      </c>
      <c r="G5" s="131">
        <v>0.08746292729999328</v>
      </c>
      <c r="H5" s="135">
        <v>0.15984741334195443</v>
      </c>
    </row>
    <row r="6" spans="1:8" s="1" customFormat="1" ht="13.5">
      <c r="A6" s="63" t="s">
        <v>10</v>
      </c>
      <c r="B6" s="130">
        <v>2.727892528786413</v>
      </c>
      <c r="C6" s="135">
        <v>0.46560531752379175</v>
      </c>
      <c r="D6" s="122">
        <v>-1.8826937700428236E-05</v>
      </c>
      <c r="E6" s="134">
        <v>9469.726670000002</v>
      </c>
      <c r="F6" s="128">
        <v>6612.937618715085</v>
      </c>
      <c r="G6" s="131">
        <v>0.3214784615021978</v>
      </c>
      <c r="H6" s="135">
        <v>0.11336054391236358</v>
      </c>
    </row>
    <row r="7" spans="1:8" s="1" customFormat="1" ht="13.5">
      <c r="A7" s="63" t="s">
        <v>37</v>
      </c>
      <c r="B7" s="130">
        <v>2.136406233804534</v>
      </c>
      <c r="C7" s="135" t="s">
        <v>259</v>
      </c>
      <c r="D7" s="122">
        <v>0.0016462141901399624</v>
      </c>
      <c r="E7" s="134">
        <v>8107.13655</v>
      </c>
      <c r="F7" s="128">
        <v>5853.528194945849</v>
      </c>
      <c r="G7" s="131">
        <v>0.31950854163772247</v>
      </c>
      <c r="H7" s="135">
        <v>0.17348192300444104</v>
      </c>
    </row>
    <row r="8" spans="1:8" s="1" customFormat="1" ht="13.5">
      <c r="A8" s="66" t="s">
        <v>186</v>
      </c>
      <c r="B8" s="130">
        <v>1.3512308695602622</v>
      </c>
      <c r="C8" s="135">
        <v>0.2602515386182147</v>
      </c>
      <c r="D8" s="122">
        <v>0.014251421478765004</v>
      </c>
      <c r="E8" s="134">
        <v>16553.974960000003</v>
      </c>
      <c r="F8" s="128">
        <v>3257.3740574576946</v>
      </c>
      <c r="G8" s="131">
        <v>0.20688418601448658</v>
      </c>
      <c r="H8" s="135">
        <v>0.1546675276588414</v>
      </c>
    </row>
    <row r="9" spans="1:8" s="1" customFormat="1" ht="13.5">
      <c r="A9" s="66" t="s">
        <v>226</v>
      </c>
      <c r="B9" s="130">
        <v>3.1704500608942654</v>
      </c>
      <c r="C9" s="135">
        <v>1.0660209741627327</v>
      </c>
      <c r="D9" s="122">
        <v>0.01002749965401707</v>
      </c>
      <c r="E9" s="134">
        <v>6643.10888</v>
      </c>
      <c r="F9" s="128">
        <v>6956.134952879581</v>
      </c>
      <c r="G9" s="131">
        <v>0.17991118944788026</v>
      </c>
      <c r="H9" s="135">
        <v>0.09209216838092718</v>
      </c>
    </row>
    <row r="10" spans="1:8" s="1" customFormat="1" ht="13.5">
      <c r="A10" s="66" t="s">
        <v>187</v>
      </c>
      <c r="B10" s="130">
        <v>2.3546739723863994</v>
      </c>
      <c r="C10" s="135">
        <v>2.6093687313805174</v>
      </c>
      <c r="D10" s="122">
        <v>0.024918735883656784</v>
      </c>
      <c r="E10" s="134">
        <v>1646.0358999999999</v>
      </c>
      <c r="F10" s="128">
        <v>5505.136789297659</v>
      </c>
      <c r="G10" s="131">
        <v>0.05685378445824142</v>
      </c>
      <c r="H10" s="135">
        <v>-0.0018245511393641905</v>
      </c>
    </row>
    <row r="11" spans="1:8" s="1" customFormat="1" ht="13.5">
      <c r="A11" s="65" t="s">
        <v>149</v>
      </c>
      <c r="B11" s="130">
        <v>2.7376970354975554</v>
      </c>
      <c r="C11" s="135">
        <v>2.0356931678934265</v>
      </c>
      <c r="D11" s="122">
        <v>0.01472156716434515</v>
      </c>
      <c r="E11" s="134">
        <v>8834.585839999998</v>
      </c>
      <c r="F11" s="128">
        <v>5674.107797045599</v>
      </c>
      <c r="G11" s="131">
        <v>0.10326274348267707</v>
      </c>
      <c r="H11" s="135">
        <v>0.1337855250924233</v>
      </c>
    </row>
    <row r="12" spans="1:8" s="1" customFormat="1" ht="13.5">
      <c r="A12" s="66" t="s">
        <v>164</v>
      </c>
      <c r="B12" s="130">
        <v>0.6694321789446238</v>
      </c>
      <c r="C12" s="135">
        <v>0.7004345016247393</v>
      </c>
      <c r="D12" s="122">
        <v>0.0026932965570557544</v>
      </c>
      <c r="E12" s="134">
        <v>10821.619859999999</v>
      </c>
      <c r="F12" s="128">
        <v>3288.246690975387</v>
      </c>
      <c r="G12" s="131">
        <v>0.1942930508462763</v>
      </c>
      <c r="H12" s="135">
        <v>0.37005026676219366</v>
      </c>
    </row>
    <row r="13" spans="1:8" s="1" customFormat="1" ht="13.5">
      <c r="A13" s="63" t="s">
        <v>38</v>
      </c>
      <c r="B13" s="130">
        <v>2.3497812424937154</v>
      </c>
      <c r="C13" s="135">
        <v>0.27274660838222387</v>
      </c>
      <c r="D13" s="122">
        <v>0.009083486231078462</v>
      </c>
      <c r="E13" s="134">
        <v>13318.758309999997</v>
      </c>
      <c r="F13" s="128">
        <v>8908.868434782607</v>
      </c>
      <c r="G13" s="131">
        <v>0.42710446675131974</v>
      </c>
      <c r="H13" s="135">
        <v>0.23498912385216453</v>
      </c>
    </row>
    <row r="14" spans="1:8" s="1" customFormat="1" ht="13.5">
      <c r="A14" s="66" t="s">
        <v>151</v>
      </c>
      <c r="B14" s="130">
        <v>1.6694024590626353</v>
      </c>
      <c r="C14" s="135">
        <v>0.819088121105086</v>
      </c>
      <c r="D14" s="122">
        <v>0.0053014857328279935</v>
      </c>
      <c r="E14" s="134">
        <v>1485.78737</v>
      </c>
      <c r="F14" s="128">
        <v>15806.248617021278</v>
      </c>
      <c r="G14" s="131">
        <v>0.2613122288710116</v>
      </c>
      <c r="H14" s="135">
        <v>0.217209769096735</v>
      </c>
    </row>
    <row r="15" spans="1:8" s="1" customFormat="1" ht="13.5">
      <c r="A15" s="66" t="s">
        <v>165</v>
      </c>
      <c r="B15" s="130">
        <v>2.2108202900251452</v>
      </c>
      <c r="C15" s="135">
        <v>0.803354447594879</v>
      </c>
      <c r="D15" s="122">
        <v>0.009641403540246384</v>
      </c>
      <c r="E15" s="134">
        <v>267210.07639</v>
      </c>
      <c r="F15" s="128">
        <v>6035.917695730744</v>
      </c>
      <c r="G15" s="131">
        <v>0.1480432473202178</v>
      </c>
      <c r="H15" s="135">
        <v>0.12032049559910939</v>
      </c>
    </row>
    <row r="16" spans="1:8" s="1" customFormat="1" ht="13.5">
      <c r="A16" s="63" t="s">
        <v>30</v>
      </c>
      <c r="B16" s="130">
        <v>1.2565603940804033</v>
      </c>
      <c r="C16" s="135">
        <v>0.41162679022565085</v>
      </c>
      <c r="D16" s="122">
        <v>0.004184691281107216</v>
      </c>
      <c r="E16" s="134">
        <v>15232.22582</v>
      </c>
      <c r="F16" s="128">
        <v>2492.999315875614</v>
      </c>
      <c r="G16" s="131">
        <v>0.16261422137851905</v>
      </c>
      <c r="H16" s="135">
        <v>0.3177707618311962</v>
      </c>
    </row>
    <row r="17" spans="1:11" s="1" customFormat="1" ht="13.5">
      <c r="A17" s="66" t="s">
        <v>265</v>
      </c>
      <c r="B17" s="130">
        <v>3.5806830107037344</v>
      </c>
      <c r="C17" s="135">
        <v>-1.640975565250555</v>
      </c>
      <c r="D17" s="122">
        <v>0.011117096019812634</v>
      </c>
      <c r="E17" s="134">
        <v>24863.725329999994</v>
      </c>
      <c r="F17" s="128">
        <v>9084.298622579465</v>
      </c>
      <c r="G17" s="131">
        <v>0.15767220668049967</v>
      </c>
      <c r="H17" s="135">
        <v>0.11680969100637789</v>
      </c>
      <c r="I17" s="3"/>
      <c r="J17" s="3"/>
      <c r="K17" s="3"/>
    </row>
    <row r="18" spans="1:8" s="1" customFormat="1" ht="13.5">
      <c r="A18" s="66" t="s">
        <v>227</v>
      </c>
      <c r="B18" s="130">
        <v>1.9198849246216116</v>
      </c>
      <c r="C18" s="135">
        <v>0.5396722951721717</v>
      </c>
      <c r="D18" s="122">
        <v>0.007879786290924794</v>
      </c>
      <c r="E18" s="134">
        <v>7268.45438</v>
      </c>
      <c r="F18" s="128">
        <v>7691.486116402116</v>
      </c>
      <c r="G18" s="131">
        <v>0.2722709614809944</v>
      </c>
      <c r="H18" s="135">
        <v>0.126151485280377</v>
      </c>
    </row>
    <row r="19" spans="1:8" s="1" customFormat="1" ht="13.5">
      <c r="A19" s="66" t="s">
        <v>148</v>
      </c>
      <c r="B19" s="130">
        <v>4.921808330898354</v>
      </c>
      <c r="C19" s="135">
        <v>1.65452364090933</v>
      </c>
      <c r="D19" s="122">
        <v>0.001002200834217432</v>
      </c>
      <c r="E19" s="134">
        <v>17980.25102</v>
      </c>
      <c r="F19" s="128">
        <v>10303.868779369628</v>
      </c>
      <c r="G19" s="131">
        <v>0.22155785559849395</v>
      </c>
      <c r="H19" s="135">
        <v>0.15564244171682526</v>
      </c>
    </row>
    <row r="20" spans="1:8" s="1" customFormat="1" ht="13.5">
      <c r="A20" s="63" t="s">
        <v>14</v>
      </c>
      <c r="B20" s="130">
        <v>1.0312940600128515</v>
      </c>
      <c r="C20" s="135">
        <v>1.7386818242385085</v>
      </c>
      <c r="D20" s="122">
        <v>0.005065670496300453</v>
      </c>
      <c r="E20" s="134">
        <v>1990.3782300000003</v>
      </c>
      <c r="F20" s="128">
        <v>2236.3800337078656</v>
      </c>
      <c r="G20" s="131">
        <v>0.15726973606097033</v>
      </c>
      <c r="H20" s="135">
        <v>0.1595403107495284</v>
      </c>
    </row>
    <row r="21" spans="1:8" s="1" customFormat="1" ht="13.5">
      <c r="A21" s="66" t="s">
        <v>228</v>
      </c>
      <c r="B21" s="130">
        <v>15.513282646630373</v>
      </c>
      <c r="C21" s="135">
        <v>1.7300975723330103</v>
      </c>
      <c r="D21" s="122">
        <v>0.025081005189777832</v>
      </c>
      <c r="E21" s="134">
        <v>2936.2381</v>
      </c>
      <c r="F21" s="128">
        <v>55400.71886792453</v>
      </c>
      <c r="G21" s="131">
        <v>0.18101753269048926</v>
      </c>
      <c r="H21" s="135">
        <v>-0.29845945386397976</v>
      </c>
    </row>
    <row r="22" spans="1:8" s="1" customFormat="1" ht="13.5">
      <c r="A22" s="66" t="s">
        <v>229</v>
      </c>
      <c r="B22" s="130">
        <v>4.37346276086728</v>
      </c>
      <c r="C22" s="135">
        <v>0.1931341466608155</v>
      </c>
      <c r="D22" s="122">
        <v>0.018160075243183686</v>
      </c>
      <c r="E22" s="134">
        <v>22418.08833</v>
      </c>
      <c r="F22" s="128">
        <v>11712.689827586206</v>
      </c>
      <c r="G22" s="131">
        <v>0.36380959199897017</v>
      </c>
      <c r="H22" s="135">
        <v>0.07791523149942675</v>
      </c>
    </row>
    <row r="23" spans="1:8" s="1" customFormat="1" ht="13.5">
      <c r="A23" s="66" t="s">
        <v>230</v>
      </c>
      <c r="B23" s="130">
        <v>2.367673712855249</v>
      </c>
      <c r="C23" s="135">
        <v>0.4999781295151058</v>
      </c>
      <c r="D23" s="122">
        <v>0.013485463596488103</v>
      </c>
      <c r="E23" s="134">
        <v>18503.38896</v>
      </c>
      <c r="F23" s="128">
        <v>11471.412870427775</v>
      </c>
      <c r="G23" s="131">
        <v>0.24451058692716615</v>
      </c>
      <c r="H23" s="135">
        <v>0.3001896828350799</v>
      </c>
    </row>
    <row r="24" spans="1:8" s="1" customFormat="1" ht="13.5">
      <c r="A24" s="66" t="s">
        <v>154</v>
      </c>
      <c r="B24" s="130">
        <v>-0.007897539885414716</v>
      </c>
      <c r="C24" s="135">
        <v>1.1032393895834476</v>
      </c>
      <c r="D24" s="122">
        <v>0.005121526600567922</v>
      </c>
      <c r="E24" s="134">
        <v>-21.89958999999999</v>
      </c>
      <c r="F24" s="128">
        <v>-47.81569868995631</v>
      </c>
      <c r="G24" s="131">
        <v>0.4644442304335888</v>
      </c>
      <c r="H24" s="135">
        <v>0.5090433828347587</v>
      </c>
    </row>
    <row r="25" spans="1:8" s="1" customFormat="1" ht="13.5">
      <c r="A25" s="66" t="s">
        <v>267</v>
      </c>
      <c r="B25" s="130">
        <v>2.9796865597755575</v>
      </c>
      <c r="C25" s="135">
        <v>0.8313284574293048</v>
      </c>
      <c r="D25" s="122">
        <v>0.022839708012199776</v>
      </c>
      <c r="E25" s="134">
        <v>7252.487629999999</v>
      </c>
      <c r="F25" s="128">
        <v>9191.999531051963</v>
      </c>
      <c r="G25" s="131">
        <v>0.131123394395364</v>
      </c>
      <c r="H25" s="135">
        <v>0.04958135352296532</v>
      </c>
    </row>
    <row r="26" spans="1:8" s="1" customFormat="1" ht="13.5">
      <c r="A26" s="66" t="s">
        <v>159</v>
      </c>
      <c r="B26" s="130">
        <v>0.19540963493864855</v>
      </c>
      <c r="C26" s="135">
        <v>0.2899355329115049</v>
      </c>
      <c r="D26" s="122">
        <v>-0.001293488131563241</v>
      </c>
      <c r="E26" s="134">
        <v>1916.2364400000006</v>
      </c>
      <c r="F26" s="128">
        <v>1276.6398667554968</v>
      </c>
      <c r="G26" s="131">
        <v>0.17350832217586293</v>
      </c>
      <c r="H26" s="135">
        <v>0.4917574525930253</v>
      </c>
    </row>
    <row r="27" spans="1:8" s="1" customFormat="1" ht="13.5">
      <c r="A27" s="66" t="s">
        <v>177</v>
      </c>
      <c r="B27" s="130">
        <v>1.8871635373405804</v>
      </c>
      <c r="C27" s="135">
        <v>0.718577712541026</v>
      </c>
      <c r="D27" s="122">
        <v>0.006696376962294013</v>
      </c>
      <c r="E27" s="134">
        <v>11517.714609999997</v>
      </c>
      <c r="F27" s="128">
        <v>3754.1442666232065</v>
      </c>
      <c r="G27" s="131">
        <v>0.14968693004890143</v>
      </c>
      <c r="H27" s="135">
        <v>0.24467952557126454</v>
      </c>
    </row>
    <row r="28" spans="1:8" s="1" customFormat="1" ht="13.5">
      <c r="A28" s="63" t="s">
        <v>34</v>
      </c>
      <c r="B28" s="130">
        <v>-4.522709512788964</v>
      </c>
      <c r="C28" s="135" t="s">
        <v>259</v>
      </c>
      <c r="D28" s="122">
        <v>0.0011829292249871115</v>
      </c>
      <c r="E28" s="134">
        <v>-597.1150200000002</v>
      </c>
      <c r="F28" s="128">
        <v>-12186.020816326534</v>
      </c>
      <c r="G28" s="131">
        <v>0.15056560268553662</v>
      </c>
      <c r="H28" s="135">
        <v>0.31985437802143085</v>
      </c>
    </row>
    <row r="29" spans="1:8" s="1" customFormat="1" ht="13.5">
      <c r="A29" s="63" t="s">
        <v>16</v>
      </c>
      <c r="B29" s="130">
        <v>1.1679847064187017</v>
      </c>
      <c r="C29" s="135">
        <v>0.4463823582112691</v>
      </c>
      <c r="D29" s="122">
        <v>0.01240714300072289</v>
      </c>
      <c r="E29" s="134">
        <v>9709.74239</v>
      </c>
      <c r="F29" s="128">
        <v>4167.271412017167</v>
      </c>
      <c r="G29" s="131">
        <v>0.1570571527923175</v>
      </c>
      <c r="H29" s="135">
        <v>0.16215146213130718</v>
      </c>
    </row>
    <row r="30" spans="1:8" s="1" customFormat="1" ht="13.5">
      <c r="A30" s="66" t="s">
        <v>179</v>
      </c>
      <c r="B30" s="130">
        <v>3.4112058334289523</v>
      </c>
      <c r="C30" s="135">
        <v>0.24506183752240332</v>
      </c>
      <c r="D30" s="122">
        <v>0.013768938826980142</v>
      </c>
      <c r="E30" s="134">
        <v>58560.11743</v>
      </c>
      <c r="F30" s="128">
        <v>8688.444722551929</v>
      </c>
      <c r="G30" s="131">
        <v>0.30603715218133953</v>
      </c>
      <c r="H30" s="135">
        <v>0.10855984589480196</v>
      </c>
    </row>
    <row r="31" spans="1:8" s="1" customFormat="1" ht="13.5">
      <c r="A31" s="66" t="s">
        <v>178</v>
      </c>
      <c r="B31" s="130">
        <v>1.8353332643422116</v>
      </c>
      <c r="C31" s="135">
        <v>0.3163360563281572</v>
      </c>
      <c r="D31" s="122">
        <v>0.0028761196529592083</v>
      </c>
      <c r="E31" s="134">
        <v>20037.67906</v>
      </c>
      <c r="F31" s="128">
        <v>4628.708491568491</v>
      </c>
      <c r="G31" s="131">
        <v>0.15543884479230752</v>
      </c>
      <c r="H31" s="135">
        <v>0.15074405915774905</v>
      </c>
    </row>
    <row r="32" spans="1:8" s="1" customFormat="1" ht="13.5">
      <c r="A32" s="66" t="s">
        <v>166</v>
      </c>
      <c r="B32" s="130">
        <v>0.6212839204785452</v>
      </c>
      <c r="C32" s="135">
        <v>-0.14323077000093823</v>
      </c>
      <c r="D32" s="122">
        <v>-0.005843208332883673</v>
      </c>
      <c r="E32" s="134">
        <v>5593.8609</v>
      </c>
      <c r="F32" s="128">
        <v>2511.836955545577</v>
      </c>
      <c r="G32" s="131">
        <v>0.43414629800040033</v>
      </c>
      <c r="H32" s="135">
        <v>0.7527547292654984</v>
      </c>
    </row>
    <row r="33" spans="1:8" s="1" customFormat="1" ht="13.5">
      <c r="A33" s="66" t="s">
        <v>231</v>
      </c>
      <c r="B33" s="130">
        <v>4.3097035998486195</v>
      </c>
      <c r="C33" s="135">
        <v>1.9181187461393345</v>
      </c>
      <c r="D33" s="122">
        <v>0.01997559597523021</v>
      </c>
      <c r="E33" s="134">
        <v>10239.7153</v>
      </c>
      <c r="F33" s="128">
        <v>9291.937658802179</v>
      </c>
      <c r="G33" s="131">
        <v>0.12185887169139673</v>
      </c>
      <c r="H33" s="135">
        <v>0.08587261288146761</v>
      </c>
    </row>
    <row r="34" spans="1:8" s="1" customFormat="1" ht="13.5">
      <c r="A34" s="66" t="s">
        <v>232</v>
      </c>
      <c r="B34" s="157">
        <v>17.47684835357866</v>
      </c>
      <c r="C34" s="158">
        <v>0.23576057176030832</v>
      </c>
      <c r="D34" s="123">
        <v>0.07069451577046748</v>
      </c>
      <c r="E34" s="155">
        <v>2348.0495300000002</v>
      </c>
      <c r="F34" s="156">
        <v>65223.598055555565</v>
      </c>
      <c r="G34" s="133">
        <v>0.6667741753362982</v>
      </c>
      <c r="H34" s="158">
        <v>0.05359341654620323</v>
      </c>
    </row>
    <row r="35" spans="1:8" s="1" customFormat="1" ht="13.5">
      <c r="A35" s="66" t="s">
        <v>233</v>
      </c>
      <c r="B35" s="130">
        <v>2.9332766622253894</v>
      </c>
      <c r="C35" s="135">
        <v>0.5240707829077748</v>
      </c>
      <c r="D35" s="122">
        <v>0.0326425102633349</v>
      </c>
      <c r="E35" s="134">
        <v>7618.537259999998</v>
      </c>
      <c r="F35" s="128">
        <v>6863.547081081079</v>
      </c>
      <c r="G35" s="131">
        <v>0.2083297636023433</v>
      </c>
      <c r="H35" s="135">
        <v>0.14667988804260454</v>
      </c>
    </row>
    <row r="36" spans="1:8" s="1" customFormat="1" ht="13.5">
      <c r="A36" s="63" t="s">
        <v>7</v>
      </c>
      <c r="B36" s="130">
        <v>1.4327514689259713</v>
      </c>
      <c r="C36" s="135">
        <v>0.36882884190816917</v>
      </c>
      <c r="D36" s="122">
        <v>-0.002124256178209898</v>
      </c>
      <c r="E36" s="134">
        <v>54981.077659999995</v>
      </c>
      <c r="F36" s="128">
        <v>7409.848741239892</v>
      </c>
      <c r="G36" s="131">
        <v>0.09470209772717579</v>
      </c>
      <c r="H36" s="135">
        <v>0.12077503318059289</v>
      </c>
    </row>
    <row r="37" spans="1:8" s="1" customFormat="1" ht="13.5">
      <c r="A37" s="68" t="s">
        <v>167</v>
      </c>
      <c r="B37" s="130">
        <v>2.7200139607131857</v>
      </c>
      <c r="C37" s="135">
        <v>0.04517175923482742</v>
      </c>
      <c r="D37" s="122">
        <v>0.009730017636921131</v>
      </c>
      <c r="E37" s="134">
        <v>22874.85022</v>
      </c>
      <c r="F37" s="128">
        <v>8031.899655898876</v>
      </c>
      <c r="G37" s="131">
        <v>0.3034093363159406</v>
      </c>
      <c r="H37" s="135">
        <v>0.16097753847870638</v>
      </c>
    </row>
    <row r="38" spans="1:8" s="1" customFormat="1" ht="13.5">
      <c r="A38" s="63" t="s">
        <v>39</v>
      </c>
      <c r="B38" s="130">
        <v>0.3150084204277645</v>
      </c>
      <c r="C38" s="135">
        <v>2.1744428782489558</v>
      </c>
      <c r="D38" s="122">
        <v>0.0011434008169707362</v>
      </c>
      <c r="E38" s="134">
        <v>11659.060889999997</v>
      </c>
      <c r="F38" s="128">
        <v>2420.9013475913616</v>
      </c>
      <c r="G38" s="131">
        <v>0.07209524227109551</v>
      </c>
      <c r="H38" s="135">
        <v>0.386014039110937</v>
      </c>
    </row>
    <row r="39" spans="1:8" s="1" customFormat="1" ht="13.5">
      <c r="A39" s="63" t="s">
        <v>40</v>
      </c>
      <c r="B39" s="130">
        <v>0.8132845069410665</v>
      </c>
      <c r="C39" s="135">
        <v>0.5498302740791177</v>
      </c>
      <c r="D39" s="122">
        <v>0.009637049729107429</v>
      </c>
      <c r="E39" s="134">
        <v>6792.196390000001</v>
      </c>
      <c r="F39" s="128">
        <v>3151.8312714617173</v>
      </c>
      <c r="G39" s="131">
        <v>0.051669647920212544</v>
      </c>
      <c r="H39" s="135">
        <v>0.22685873140157362</v>
      </c>
    </row>
    <row r="40" spans="1:8" s="1" customFormat="1" ht="13.5">
      <c r="A40" s="66" t="s">
        <v>234</v>
      </c>
      <c r="B40" s="130">
        <v>0.8243533418640168</v>
      </c>
      <c r="C40" s="135">
        <v>1.4407217262817333</v>
      </c>
      <c r="D40" s="122">
        <v>0.002510865088482758</v>
      </c>
      <c r="E40" s="134">
        <v>5089.109340000001</v>
      </c>
      <c r="F40" s="128">
        <v>1785.0260750613822</v>
      </c>
      <c r="G40" s="131">
        <v>0.08828802892847158</v>
      </c>
      <c r="H40" s="135">
        <v>0.42916012721471936</v>
      </c>
    </row>
    <row r="41" spans="1:8" s="1" customFormat="1" ht="13.5">
      <c r="A41" s="66" t="s">
        <v>147</v>
      </c>
      <c r="B41" s="130">
        <v>0.5817149234897037</v>
      </c>
      <c r="C41" s="135">
        <v>0.03468871513601408</v>
      </c>
      <c r="D41" s="122">
        <v>0.002583389369594813</v>
      </c>
      <c r="E41" s="134">
        <v>3153.7288900000012</v>
      </c>
      <c r="F41" s="128">
        <v>2120.8667720242106</v>
      </c>
      <c r="G41" s="131">
        <v>0.17956959149851945</v>
      </c>
      <c r="H41" s="135">
        <v>0.3801265121033976</v>
      </c>
    </row>
    <row r="42" spans="1:8" s="1" customFormat="1" ht="13.5">
      <c r="A42" s="66" t="s">
        <v>162</v>
      </c>
      <c r="B42" s="130">
        <v>2.55704706265694</v>
      </c>
      <c r="C42" s="135">
        <v>7.0103518463130685</v>
      </c>
      <c r="D42" s="122">
        <v>0.010998576775230544</v>
      </c>
      <c r="E42" s="134">
        <v>2964.1793800000005</v>
      </c>
      <c r="F42" s="128">
        <v>4875.295032894737</v>
      </c>
      <c r="G42" s="131">
        <v>0.047294294234488846</v>
      </c>
      <c r="H42" s="135">
        <v>0.040240540835476526</v>
      </c>
    </row>
    <row r="43" spans="1:11" s="1" customFormat="1" ht="13.5">
      <c r="A43" s="66" t="s">
        <v>161</v>
      </c>
      <c r="B43" s="130">
        <v>1.2388202370420918</v>
      </c>
      <c r="C43" s="135">
        <v>0.6384540504881543</v>
      </c>
      <c r="D43" s="122">
        <v>0.0032623521956005133</v>
      </c>
      <c r="E43" s="134">
        <v>552.2892399999996</v>
      </c>
      <c r="F43" s="128">
        <v>3120.2781920903935</v>
      </c>
      <c r="G43" s="131">
        <v>0.38068019612621506</v>
      </c>
      <c r="H43" s="135">
        <v>0.28935402183604125</v>
      </c>
      <c r="I43" s="3"/>
      <c r="J43" s="3"/>
      <c r="K43" s="3"/>
    </row>
    <row r="44" spans="1:8" s="1" customFormat="1" ht="13.5">
      <c r="A44" s="66" t="s">
        <v>188</v>
      </c>
      <c r="B44" s="130">
        <v>2.2647271567822034</v>
      </c>
      <c r="C44" s="135">
        <v>1.9270149796884444</v>
      </c>
      <c r="D44" s="122">
        <v>0.004578014365195939</v>
      </c>
      <c r="E44" s="134">
        <v>15941.714850000004</v>
      </c>
      <c r="F44" s="128">
        <v>5730.3072789360185</v>
      </c>
      <c r="G44" s="131">
        <v>0.12645633989090216</v>
      </c>
      <c r="H44" s="135">
        <v>0.18883674846428897</v>
      </c>
    </row>
    <row r="45" spans="1:8" s="1" customFormat="1" ht="13.5">
      <c r="A45" s="66" t="s">
        <v>168</v>
      </c>
      <c r="B45" s="130">
        <v>2.9103461362227114</v>
      </c>
      <c r="C45" s="135">
        <v>0.5079354844224347</v>
      </c>
      <c r="D45" s="122">
        <v>0.025327472889590356</v>
      </c>
      <c r="E45" s="134">
        <v>45043.94493</v>
      </c>
      <c r="F45" s="128">
        <v>8873.905620567375</v>
      </c>
      <c r="G45" s="131">
        <v>0.2833700491796691</v>
      </c>
      <c r="H45" s="135">
        <v>0.1522109874657298</v>
      </c>
    </row>
    <row r="46" spans="1:8" s="1" customFormat="1" ht="13.5">
      <c r="A46" s="66" t="s">
        <v>235</v>
      </c>
      <c r="B46" s="130">
        <v>1.8691532739354886</v>
      </c>
      <c r="C46" s="135">
        <v>0.8137315266783786</v>
      </c>
      <c r="D46" s="122">
        <v>0.009297573020462585</v>
      </c>
      <c r="E46" s="134">
        <v>5337.9542</v>
      </c>
      <c r="F46" s="128">
        <v>6756.904050632912</v>
      </c>
      <c r="G46" s="131">
        <v>0.22554022865000176</v>
      </c>
      <c r="H46" s="135">
        <v>0.2105059215708663</v>
      </c>
    </row>
    <row r="47" spans="1:8" s="1" customFormat="1" ht="13.5">
      <c r="A47" s="66" t="s">
        <v>180</v>
      </c>
      <c r="B47" s="130">
        <v>2.3786314218495415</v>
      </c>
      <c r="C47" s="135">
        <v>0.6918999309855925</v>
      </c>
      <c r="D47" s="122">
        <v>0.010462387862195891</v>
      </c>
      <c r="E47" s="134">
        <v>26151.50535</v>
      </c>
      <c r="F47" s="128">
        <v>5425.6235165975095</v>
      </c>
      <c r="G47" s="131">
        <v>0.21758825368521628</v>
      </c>
      <c r="H47" s="135">
        <v>0.1721812944581233</v>
      </c>
    </row>
    <row r="48" spans="1:8" s="1" customFormat="1" ht="13.5">
      <c r="A48" s="63" t="s">
        <v>17</v>
      </c>
      <c r="B48" s="130">
        <v>0.8844918596303117</v>
      </c>
      <c r="C48" s="135">
        <v>2.3403229853092355</v>
      </c>
      <c r="D48" s="122">
        <v>0.01484672635765689</v>
      </c>
      <c r="E48" s="134">
        <v>2007.9742600000004</v>
      </c>
      <c r="F48" s="128">
        <v>4245.188710359409</v>
      </c>
      <c r="G48" s="131">
        <v>0.05132020358880825</v>
      </c>
      <c r="H48" s="135">
        <v>0.28350066482664865</v>
      </c>
    </row>
    <row r="49" spans="1:8" s="1" customFormat="1" ht="13.5">
      <c r="A49" s="63" t="s">
        <v>41</v>
      </c>
      <c r="B49" s="130">
        <v>1.0842497750447435</v>
      </c>
      <c r="C49" s="135">
        <v>0.33367905989262714</v>
      </c>
      <c r="D49" s="122">
        <v>0.0015617777084819097</v>
      </c>
      <c r="E49" s="134">
        <v>4844.72882</v>
      </c>
      <c r="F49" s="128">
        <v>3544.059122165326</v>
      </c>
      <c r="G49" s="131">
        <v>0.15991013897591902</v>
      </c>
      <c r="H49" s="135">
        <v>0.21343017535349382</v>
      </c>
    </row>
    <row r="50" spans="1:8" s="1" customFormat="1" ht="13.5">
      <c r="A50" s="66" t="s">
        <v>266</v>
      </c>
      <c r="B50" s="130">
        <v>7.450445219928163</v>
      </c>
      <c r="C50" s="135">
        <v>0.17502087420980564</v>
      </c>
      <c r="D50" s="122">
        <v>0.024703432787018465</v>
      </c>
      <c r="E50" s="134">
        <v>4713.40891</v>
      </c>
      <c r="F50" s="128">
        <v>12147.961108247424</v>
      </c>
      <c r="G50" s="131">
        <v>0.4490951887851167</v>
      </c>
      <c r="H50" s="135">
        <v>0.08503913802588617</v>
      </c>
    </row>
    <row r="51" spans="1:11" s="1" customFormat="1" ht="13.5">
      <c r="A51" s="66" t="s">
        <v>158</v>
      </c>
      <c r="B51" s="130">
        <v>2.0624469413396835</v>
      </c>
      <c r="C51" s="135">
        <v>0.483063085416044</v>
      </c>
      <c r="D51" s="122">
        <v>0.010824722147841838</v>
      </c>
      <c r="E51" s="134">
        <v>11094.82397</v>
      </c>
      <c r="F51" s="128">
        <v>6391.027632488479</v>
      </c>
      <c r="G51" s="131">
        <v>0.17339939581317718</v>
      </c>
      <c r="H51" s="135">
        <v>0.15951445913928716</v>
      </c>
      <c r="I51" s="3"/>
      <c r="J51" s="3"/>
      <c r="K51" s="3"/>
    </row>
    <row r="52" spans="1:8" s="1" customFormat="1" ht="13.5">
      <c r="A52" s="63" t="s">
        <v>33</v>
      </c>
      <c r="B52" s="130">
        <v>0.883820823736969</v>
      </c>
      <c r="C52" s="135">
        <v>1.3697774206761149</v>
      </c>
      <c r="D52" s="122">
        <v>0.012196228828062797</v>
      </c>
      <c r="E52" s="134">
        <v>3176.8590399999975</v>
      </c>
      <c r="F52" s="128">
        <v>2619.0099258037903</v>
      </c>
      <c r="G52" s="131">
        <v>0.07486810245999287</v>
      </c>
      <c r="H52" s="135">
        <v>0.13832045591802217</v>
      </c>
    </row>
    <row r="53" spans="1:8" s="1" customFormat="1" ht="13.5">
      <c r="A53" s="63" t="s">
        <v>32</v>
      </c>
      <c r="B53" s="130">
        <v>1.2717499951611742</v>
      </c>
      <c r="C53" s="135">
        <v>4.131093067949329</v>
      </c>
      <c r="D53" s="122">
        <v>0.00728089267130612</v>
      </c>
      <c r="E53" s="134">
        <v>1734.6252800000002</v>
      </c>
      <c r="F53" s="128">
        <v>3547.2909611451946</v>
      </c>
      <c r="G53" s="131">
        <v>0.25042301422441</v>
      </c>
      <c r="H53" s="135">
        <v>0.1768662368552208</v>
      </c>
    </row>
    <row r="54" spans="1:8" s="1" customFormat="1" ht="13.5">
      <c r="A54" s="66" t="s">
        <v>236</v>
      </c>
      <c r="B54" s="130">
        <v>2.039237019736865</v>
      </c>
      <c r="C54" s="135">
        <v>0.22035297902849052</v>
      </c>
      <c r="D54" s="122">
        <v>0.012805915316991887</v>
      </c>
      <c r="E54" s="134">
        <v>283.42974</v>
      </c>
      <c r="F54" s="128">
        <v>6748.3271428571425</v>
      </c>
      <c r="G54" s="131">
        <v>0.522388496504114</v>
      </c>
      <c r="H54" s="135">
        <v>0.46572825190277606</v>
      </c>
    </row>
    <row r="55" spans="1:8" s="1" customFormat="1" ht="13.5">
      <c r="A55" s="63" t="s">
        <v>18</v>
      </c>
      <c r="B55" s="130">
        <v>1.4832493002933222</v>
      </c>
      <c r="C55" s="135">
        <v>0.47439997686342295</v>
      </c>
      <c r="D55" s="122">
        <v>0.014475587600749167</v>
      </c>
      <c r="E55" s="134">
        <v>72674.22417999999</v>
      </c>
      <c r="F55" s="128">
        <v>4474.7382661166175</v>
      </c>
      <c r="G55" s="131">
        <v>0.18764746657079537</v>
      </c>
      <c r="H55" s="135">
        <v>0.15958712612173917</v>
      </c>
    </row>
    <row r="56" spans="1:8" s="1" customFormat="1" ht="13.5">
      <c r="A56" s="66" t="s">
        <v>251</v>
      </c>
      <c r="B56" s="130">
        <v>1.1657162800322833</v>
      </c>
      <c r="C56" s="135">
        <v>0.6649815898254361</v>
      </c>
      <c r="D56" s="122">
        <v>0.0025542042108103557</v>
      </c>
      <c r="E56" s="134">
        <v>21447.195690000004</v>
      </c>
      <c r="F56" s="128">
        <v>3194.874972441532</v>
      </c>
      <c r="G56" s="131">
        <v>0.21160306558005396</v>
      </c>
      <c r="H56" s="135">
        <v>0.25689289282266414</v>
      </c>
    </row>
    <row r="57" spans="1:8" s="1" customFormat="1" ht="13.5">
      <c r="A57" s="66" t="s">
        <v>181</v>
      </c>
      <c r="B57" s="130">
        <v>3.102223672709921</v>
      </c>
      <c r="C57" s="135">
        <v>0.7035212668900215</v>
      </c>
      <c r="D57" s="122">
        <v>0.012329686417118426</v>
      </c>
      <c r="E57" s="134">
        <v>11686.95953</v>
      </c>
      <c r="F57" s="128">
        <v>7245.480179789212</v>
      </c>
      <c r="G57" s="131">
        <v>0.16174925295934459</v>
      </c>
      <c r="H57" s="135">
        <v>0.12320844068717435</v>
      </c>
    </row>
    <row r="58" spans="1:8" s="1" customFormat="1" ht="13.5">
      <c r="A58" s="66" t="s">
        <v>237</v>
      </c>
      <c r="B58" s="130">
        <v>2.535362753738952</v>
      </c>
      <c r="C58" s="135">
        <v>0.5826647970393558</v>
      </c>
      <c r="D58" s="122">
        <v>0.0065672005821509</v>
      </c>
      <c r="E58" s="134">
        <v>14058.173180000002</v>
      </c>
      <c r="F58" s="128">
        <v>5369.8140488922845</v>
      </c>
      <c r="G58" s="131">
        <v>0.19806553536817006</v>
      </c>
      <c r="H58" s="135">
        <v>0.21741334023394845</v>
      </c>
    </row>
    <row r="59" spans="1:8" s="1" customFormat="1" ht="13.5">
      <c r="A59" s="81" t="s">
        <v>156</v>
      </c>
      <c r="B59" s="130">
        <v>0.22213339128603693</v>
      </c>
      <c r="C59" s="135">
        <v>4.7519737355613465</v>
      </c>
      <c r="D59" s="122">
        <v>0.0013138113929807627</v>
      </c>
      <c r="E59" s="134">
        <v>1242.17177</v>
      </c>
      <c r="F59" s="128">
        <v>751.9199576271186</v>
      </c>
      <c r="G59" s="131">
        <v>0.2047853230783999</v>
      </c>
      <c r="H59" s="135">
        <v>0.5783238389248201</v>
      </c>
    </row>
    <row r="60" spans="1:8" s="1" customFormat="1" ht="13.5">
      <c r="A60" s="63" t="s">
        <v>42</v>
      </c>
      <c r="B60" s="130">
        <v>-1.645891799733797</v>
      </c>
      <c r="C60" s="135">
        <v>1.1449532586175875</v>
      </c>
      <c r="D60" s="122">
        <v>-0.006014155561813588</v>
      </c>
      <c r="E60" s="134">
        <v>-22190.216730000004</v>
      </c>
      <c r="F60" s="128">
        <v>-16684.37348120301</v>
      </c>
      <c r="G60" s="131">
        <v>0.1539784330943728</v>
      </c>
      <c r="H60" s="135">
        <v>0.9104738045924489</v>
      </c>
    </row>
    <row r="61" spans="1:8" s="1" customFormat="1" ht="13.5">
      <c r="A61" s="63" t="s">
        <v>20</v>
      </c>
      <c r="B61" s="130">
        <v>1.2240819874050688</v>
      </c>
      <c r="C61" s="135">
        <v>1.7202309890157208</v>
      </c>
      <c r="D61" s="122">
        <v>0.007238571633941611</v>
      </c>
      <c r="E61" s="134">
        <v>28033.23604</v>
      </c>
      <c r="F61" s="128">
        <v>4263.610044106464</v>
      </c>
      <c r="G61" s="131">
        <v>0.0853827589740018</v>
      </c>
      <c r="H61" s="135">
        <v>0.161572821199786</v>
      </c>
    </row>
    <row r="62" spans="1:8" s="1" customFormat="1" ht="13.5">
      <c r="A62" s="66" t="s">
        <v>250</v>
      </c>
      <c r="B62" s="130">
        <v>1.4139900564649044</v>
      </c>
      <c r="C62" s="135">
        <v>0.6599192583328694</v>
      </c>
      <c r="D62" s="122">
        <v>0.00943060409626238</v>
      </c>
      <c r="E62" s="134">
        <v>8494.08921</v>
      </c>
      <c r="F62" s="128">
        <v>4729.4483351893105</v>
      </c>
      <c r="G62" s="131">
        <v>0.1309551428809065</v>
      </c>
      <c r="H62" s="135">
        <v>0.29623184887765514</v>
      </c>
    </row>
    <row r="63" spans="1:8" s="1" customFormat="1" ht="13.5">
      <c r="A63" s="66" t="s">
        <v>169</v>
      </c>
      <c r="B63" s="130">
        <v>1.550329454449132</v>
      </c>
      <c r="C63" s="135">
        <v>0.9931689060016896</v>
      </c>
      <c r="D63" s="122">
        <v>0.008456981370619983</v>
      </c>
      <c r="E63" s="134">
        <v>94915.65200999999</v>
      </c>
      <c r="F63" s="128">
        <v>6366.332551478972</v>
      </c>
      <c r="G63" s="131">
        <v>0.1565845607649401</v>
      </c>
      <c r="H63" s="135">
        <v>0.1244711541450753</v>
      </c>
    </row>
    <row r="64" spans="1:8" s="1" customFormat="1" ht="13.5">
      <c r="A64" s="66" t="s">
        <v>238</v>
      </c>
      <c r="B64" s="130">
        <v>2.769288296832707</v>
      </c>
      <c r="C64" s="135">
        <v>0.1570935735521219</v>
      </c>
      <c r="D64" s="122">
        <v>0.01522708259674789</v>
      </c>
      <c r="E64" s="134">
        <v>1685.1411999999996</v>
      </c>
      <c r="F64" s="128">
        <v>8510.81414141414</v>
      </c>
      <c r="G64" s="131">
        <v>0.3033760908362727</v>
      </c>
      <c r="H64" s="135">
        <v>0.21593525009842005</v>
      </c>
    </row>
    <row r="65" spans="1:8" s="1" customFormat="1" ht="13.5">
      <c r="A65" s="66" t="s">
        <v>170</v>
      </c>
      <c r="B65" s="130">
        <v>1.9532519745489083</v>
      </c>
      <c r="C65" s="135">
        <v>0.49417280617733694</v>
      </c>
      <c r="D65" s="122">
        <v>0.0042846461719203205</v>
      </c>
      <c r="E65" s="134">
        <v>13076.72279</v>
      </c>
      <c r="F65" s="128">
        <v>9462.172785817655</v>
      </c>
      <c r="G65" s="131">
        <v>0.2821741791427044</v>
      </c>
      <c r="H65" s="135">
        <v>0.29923361911970764</v>
      </c>
    </row>
    <row r="66" spans="1:8" s="1" customFormat="1" ht="13.5">
      <c r="A66" s="65" t="s">
        <v>183</v>
      </c>
      <c r="B66" s="130">
        <v>4.421944812326635</v>
      </c>
      <c r="C66" s="135">
        <v>1.7290574763823439</v>
      </c>
      <c r="D66" s="122">
        <v>0.006314585158036472</v>
      </c>
      <c r="E66" s="134">
        <v>2313.81707</v>
      </c>
      <c r="F66" s="128">
        <v>7463.926032258064</v>
      </c>
      <c r="G66" s="131">
        <v>0.13177452642993068</v>
      </c>
      <c r="H66" s="135">
        <v>-0.027512706374583768</v>
      </c>
    </row>
    <row r="67" spans="1:8" s="1" customFormat="1" ht="13.5">
      <c r="A67" s="63" t="s">
        <v>21</v>
      </c>
      <c r="B67" s="130">
        <v>1.0134522466022577</v>
      </c>
      <c r="C67" s="135">
        <v>0.7442761263260187</v>
      </c>
      <c r="D67" s="122">
        <v>-0.0014444531480388545</v>
      </c>
      <c r="E67" s="134">
        <v>23656.69844</v>
      </c>
      <c r="F67" s="128">
        <v>3187.804667834524</v>
      </c>
      <c r="G67" s="131">
        <v>0.09186042012736395</v>
      </c>
      <c r="H67" s="135">
        <v>0.12297258080564888</v>
      </c>
    </row>
    <row r="68" spans="1:8" s="1" customFormat="1" ht="13.5">
      <c r="A68" s="66" t="s">
        <v>184</v>
      </c>
      <c r="B68" s="130">
        <v>1.222037746878176</v>
      </c>
      <c r="C68" s="135">
        <v>0.890110276103979</v>
      </c>
      <c r="D68" s="122">
        <v>0.001313144950485338</v>
      </c>
      <c r="E68" s="134">
        <v>13622.92334</v>
      </c>
      <c r="F68" s="128">
        <v>2905.9136817406143</v>
      </c>
      <c r="G68" s="131">
        <v>0.1587393123095921</v>
      </c>
      <c r="H68" s="135">
        <v>0.32784175031543633</v>
      </c>
    </row>
    <row r="69" spans="1:8" s="3" customFormat="1" ht="13.5">
      <c r="A69" s="66" t="s">
        <v>182</v>
      </c>
      <c r="B69" s="130">
        <v>0.7647588522732397</v>
      </c>
      <c r="C69" s="135">
        <v>2.661371715383958</v>
      </c>
      <c r="D69" s="122">
        <v>0.004166994043523958</v>
      </c>
      <c r="E69" s="134">
        <v>10733.12031</v>
      </c>
      <c r="F69" s="128">
        <v>2455.529698009609</v>
      </c>
      <c r="G69" s="131">
        <v>0.09667039970066942</v>
      </c>
      <c r="H69" s="135">
        <v>0.2709148790817232</v>
      </c>
    </row>
    <row r="70" spans="1:11" s="3" customFormat="1" ht="13.5">
      <c r="A70" s="66" t="s">
        <v>244</v>
      </c>
      <c r="B70" s="130">
        <v>0.8507821758438955</v>
      </c>
      <c r="C70" s="135">
        <v>1.810347039578415</v>
      </c>
      <c r="D70" s="122">
        <v>0.019253974671106632</v>
      </c>
      <c r="E70" s="134">
        <v>8295.928969999999</v>
      </c>
      <c r="F70" s="128">
        <v>11618.9481372549</v>
      </c>
      <c r="G70" s="131">
        <v>0.2578252175221214</v>
      </c>
      <c r="H70" s="135">
        <v>0.3953665160531397</v>
      </c>
      <c r="I70" s="1"/>
      <c r="J70" s="1"/>
      <c r="K70" s="1"/>
    </row>
    <row r="71" spans="1:11" s="3" customFormat="1" ht="13.5">
      <c r="A71" s="63" t="s">
        <v>22</v>
      </c>
      <c r="B71" s="130">
        <v>-0.09970378615583328</v>
      </c>
      <c r="C71" s="135">
        <v>2.9466223004136727</v>
      </c>
      <c r="D71" s="122">
        <v>0.0030071686171887872</v>
      </c>
      <c r="E71" s="134">
        <v>-1033.060669999999</v>
      </c>
      <c r="F71" s="128">
        <v>-400.56637068631215</v>
      </c>
      <c r="G71" s="131">
        <v>0.07243520548179876</v>
      </c>
      <c r="H71" s="135">
        <v>0.45328138258562894</v>
      </c>
      <c r="I71" s="1"/>
      <c r="J71" s="1"/>
      <c r="K71" s="1"/>
    </row>
    <row r="72" spans="1:11" s="1" customFormat="1" ht="13.5">
      <c r="A72" s="66" t="s">
        <v>300</v>
      </c>
      <c r="B72" s="130">
        <v>0.6229109556845069</v>
      </c>
      <c r="C72" s="135">
        <v>2.9803236069958086</v>
      </c>
      <c r="D72" s="122">
        <v>0.004053818108428937</v>
      </c>
      <c r="E72" s="134">
        <v>2871.4396899999992</v>
      </c>
      <c r="F72" s="128">
        <v>3527.567186732186</v>
      </c>
      <c r="G72" s="131">
        <v>0.07762413099047215</v>
      </c>
      <c r="H72" s="135">
        <v>0.28912286841224066</v>
      </c>
      <c r="I72" s="3"/>
      <c r="J72" s="3"/>
      <c r="K72" s="3"/>
    </row>
    <row r="73" spans="1:8" s="1" customFormat="1" ht="13.5">
      <c r="A73" s="66" t="s">
        <v>23</v>
      </c>
      <c r="B73" s="130">
        <v>1.2924780259726323</v>
      </c>
      <c r="C73" s="135">
        <v>-0.07244323821567636</v>
      </c>
      <c r="D73" s="122">
        <v>-0.0060363753684529176</v>
      </c>
      <c r="E73" s="134">
        <v>1420.5506299999997</v>
      </c>
      <c r="F73" s="128">
        <v>4411.647919254658</v>
      </c>
      <c r="G73" s="131">
        <v>0.17546425105870303</v>
      </c>
      <c r="H73" s="135">
        <v>0.09204088057122234</v>
      </c>
    </row>
    <row r="74" spans="1:8" s="1" customFormat="1" ht="13.5">
      <c r="A74" s="66" t="s">
        <v>185</v>
      </c>
      <c r="B74" s="130">
        <v>1.205536682654786</v>
      </c>
      <c r="C74" s="135">
        <v>0.7446798478194486</v>
      </c>
      <c r="D74" s="122">
        <v>0.0015530331022078768</v>
      </c>
      <c r="E74" s="134">
        <v>2289.7134100000003</v>
      </c>
      <c r="F74" s="128">
        <v>2768.6981983071346</v>
      </c>
      <c r="G74" s="131">
        <v>0.12307218198370139</v>
      </c>
      <c r="H74" s="135">
        <v>0.32202055850027017</v>
      </c>
    </row>
    <row r="75" spans="1:8" s="3" customFormat="1" ht="13.5">
      <c r="A75" s="63" t="s">
        <v>24</v>
      </c>
      <c r="B75" s="130">
        <v>-0.10065663489283068</v>
      </c>
      <c r="C75" s="135">
        <v>3.186954741204353</v>
      </c>
      <c r="D75" s="122">
        <v>-0.003687540689031658</v>
      </c>
      <c r="E75" s="134">
        <v>-1050.7394899999995</v>
      </c>
      <c r="F75" s="128">
        <v>-447.885545609548</v>
      </c>
      <c r="G75" s="131">
        <v>0.12397344828496012</v>
      </c>
      <c r="H75" s="135">
        <v>0.8489192306916905</v>
      </c>
    </row>
    <row r="76" spans="1:11" s="3" customFormat="1" ht="13.5">
      <c r="A76" s="63" t="s">
        <v>9</v>
      </c>
      <c r="B76" s="130">
        <v>1.9041202078447588</v>
      </c>
      <c r="C76" s="135">
        <v>1.481778925559635</v>
      </c>
      <c r="D76" s="122">
        <v>0.009447210482414783</v>
      </c>
      <c r="E76" s="134">
        <v>2887.01036</v>
      </c>
      <c r="F76" s="128">
        <v>4277.052385185186</v>
      </c>
      <c r="G76" s="131">
        <v>0.10325163018995047</v>
      </c>
      <c r="H76" s="135">
        <v>0.11561575292302335</v>
      </c>
      <c r="I76" s="1"/>
      <c r="J76" s="1"/>
      <c r="K76" s="1"/>
    </row>
    <row r="77" spans="1:11" s="3" customFormat="1" ht="13.5">
      <c r="A77" s="66" t="s">
        <v>171</v>
      </c>
      <c r="B77" s="130">
        <v>0.7199296325696918</v>
      </c>
      <c r="C77" s="135">
        <v>0.7421085651498869</v>
      </c>
      <c r="D77" s="122">
        <v>0.0006901008690508762</v>
      </c>
      <c r="E77" s="134">
        <v>3829.99363</v>
      </c>
      <c r="F77" s="128">
        <v>2533.06457010582</v>
      </c>
      <c r="G77" s="131">
        <v>0.06560503324104593</v>
      </c>
      <c r="H77" s="135">
        <v>0.31937325008577</v>
      </c>
      <c r="I77" s="1"/>
      <c r="J77" s="1"/>
      <c r="K77" s="1"/>
    </row>
    <row r="78" spans="1:8" s="1" customFormat="1" ht="13.5">
      <c r="A78" s="66" t="s">
        <v>264</v>
      </c>
      <c r="B78" s="130">
        <v>1.4619561048231047</v>
      </c>
      <c r="C78" s="135">
        <v>0.37175489894069125</v>
      </c>
      <c r="D78" s="122">
        <v>0.005295758962871961</v>
      </c>
      <c r="E78" s="134">
        <v>4639.18851</v>
      </c>
      <c r="F78" s="128">
        <v>6617.957931526391</v>
      </c>
      <c r="G78" s="131">
        <v>0.25671672539091706</v>
      </c>
      <c r="H78" s="135">
        <v>0.3406553253576731</v>
      </c>
    </row>
    <row r="79" spans="1:8" s="1" customFormat="1" ht="13.5">
      <c r="A79" s="66" t="s">
        <v>239</v>
      </c>
      <c r="B79" s="130">
        <v>0.07205412648229456</v>
      </c>
      <c r="C79" s="135">
        <v>1.435749389492227</v>
      </c>
      <c r="D79" s="122">
        <v>0.0012713211144025065</v>
      </c>
      <c r="E79" s="134">
        <v>3451.3859200000006</v>
      </c>
      <c r="F79" s="128">
        <v>746.4069896193773</v>
      </c>
      <c r="G79" s="131">
        <v>0.2228730787166196</v>
      </c>
      <c r="H79" s="135">
        <v>0.6576176225542647</v>
      </c>
    </row>
    <row r="80" spans="1:11" s="3" customFormat="1" ht="13.5">
      <c r="A80" s="66" t="s">
        <v>189</v>
      </c>
      <c r="B80" s="130">
        <v>0.22476401934027498</v>
      </c>
      <c r="C80" s="135">
        <v>12.38124394592097</v>
      </c>
      <c r="D80" s="122">
        <v>0.0037039506663675875</v>
      </c>
      <c r="E80" s="134">
        <v>690.3592599999997</v>
      </c>
      <c r="F80" s="128">
        <v>2241.426168831168</v>
      </c>
      <c r="G80" s="131">
        <v>0.12851647477870953</v>
      </c>
      <c r="H80" s="135">
        <v>0.47058734611753944</v>
      </c>
      <c r="I80" s="1"/>
      <c r="J80" s="1"/>
      <c r="K80" s="1"/>
    </row>
    <row r="81" spans="1:8" s="1" customFormat="1" ht="13.5">
      <c r="A81" s="66" t="s">
        <v>240</v>
      </c>
      <c r="B81" s="130">
        <v>-0.18411687247390224</v>
      </c>
      <c r="C81" s="135">
        <v>2.1349964911900896</v>
      </c>
      <c r="D81" s="122">
        <v>0.0018550405209304896</v>
      </c>
      <c r="E81" s="134">
        <v>-235.4309500000004</v>
      </c>
      <c r="F81" s="128">
        <v>-278.9466232227493</v>
      </c>
      <c r="G81" s="131">
        <v>0.05201575879898556</v>
      </c>
      <c r="H81" s="135">
        <v>0.47163204519408125</v>
      </c>
    </row>
    <row r="82" spans="1:8" s="1" customFormat="1" ht="13.5">
      <c r="A82" s="66" t="s">
        <v>295</v>
      </c>
      <c r="B82" s="130">
        <v>0.9422549377022387</v>
      </c>
      <c r="C82" s="135">
        <v>0.8191062365262274</v>
      </c>
      <c r="D82" s="122">
        <v>0.010974348487018658</v>
      </c>
      <c r="E82" s="134">
        <v>4860.034440000001</v>
      </c>
      <c r="F82" s="128">
        <v>2528.6339438085333</v>
      </c>
      <c r="G82" s="131">
        <v>0.10582342211353336</v>
      </c>
      <c r="H82" s="135">
        <v>0.1488994963300222</v>
      </c>
    </row>
    <row r="83" spans="1:8" s="1" customFormat="1" ht="13.5">
      <c r="A83" s="66" t="s">
        <v>197</v>
      </c>
      <c r="B83" s="130">
        <v>-0.4192152595373078</v>
      </c>
      <c r="C83" s="135">
        <v>0.8003758738807664</v>
      </c>
      <c r="D83" s="122">
        <v>-0.0014554894315813467</v>
      </c>
      <c r="E83" s="134">
        <v>-3456.3747299999995</v>
      </c>
      <c r="F83" s="128">
        <v>-2167.0061003134792</v>
      </c>
      <c r="G83" s="131">
        <v>0.0826021569616802</v>
      </c>
      <c r="H83" s="135">
        <v>0.6792628636407664</v>
      </c>
    </row>
    <row r="84" spans="1:11" s="3" customFormat="1" ht="13.5">
      <c r="A84" s="63" t="s">
        <v>144</v>
      </c>
      <c r="B84" s="130">
        <v>4.524330368935021</v>
      </c>
      <c r="C84" s="135">
        <v>22.50899206783369</v>
      </c>
      <c r="D84" s="122">
        <v>0.025918090289919708</v>
      </c>
      <c r="E84" s="134">
        <v>4009.72136</v>
      </c>
      <c r="F84" s="128">
        <v>10524.203044619422</v>
      </c>
      <c r="G84" s="131">
        <v>0.06978668261219677</v>
      </c>
      <c r="H84" s="135">
        <v>0.11232635548767556</v>
      </c>
      <c r="I84" s="1"/>
      <c r="J84" s="1"/>
      <c r="K84" s="1"/>
    </row>
    <row r="85" spans="1:11" s="3" customFormat="1" ht="13.5">
      <c r="A85" s="66" t="s">
        <v>172</v>
      </c>
      <c r="B85" s="130">
        <v>2.5895552085698283</v>
      </c>
      <c r="C85" s="135">
        <v>0.6655708620793621</v>
      </c>
      <c r="D85" s="122">
        <v>-0.0011465992227312793</v>
      </c>
      <c r="E85" s="134">
        <v>10581.65799</v>
      </c>
      <c r="F85" s="128">
        <v>7757.813775659824</v>
      </c>
      <c r="G85" s="131">
        <v>0.2609846533923105</v>
      </c>
      <c r="H85" s="135">
        <v>0.1950510916754847</v>
      </c>
      <c r="I85" s="1"/>
      <c r="J85" s="1"/>
      <c r="K85" s="1"/>
    </row>
    <row r="86" spans="1:8" s="3" customFormat="1" ht="13.5">
      <c r="A86" s="66" t="s">
        <v>241</v>
      </c>
      <c r="B86" s="130">
        <v>2.2271358945657647</v>
      </c>
      <c r="C86" s="135">
        <v>1.3555123238021676</v>
      </c>
      <c r="D86" s="122">
        <v>0.013824555483176878</v>
      </c>
      <c r="E86" s="134">
        <v>7079.2320599999985</v>
      </c>
      <c r="F86" s="128">
        <v>7443.987444794951</v>
      </c>
      <c r="G86" s="131">
        <v>0.19553168541668162</v>
      </c>
      <c r="H86" s="135">
        <v>0.19251132115552097</v>
      </c>
    </row>
    <row r="87" spans="1:8" s="1" customFormat="1" ht="13.5">
      <c r="A87" s="66" t="s">
        <v>242</v>
      </c>
      <c r="B87" s="130">
        <v>1.6422521759125726</v>
      </c>
      <c r="C87" s="135">
        <v>0.46983569929633384</v>
      </c>
      <c r="D87" s="122">
        <v>0.0005690371651492715</v>
      </c>
      <c r="E87" s="134">
        <v>12086.75032</v>
      </c>
      <c r="F87" s="128">
        <v>4538.772181749906</v>
      </c>
      <c r="G87" s="131">
        <v>0.25524140985564026</v>
      </c>
      <c r="H87" s="135">
        <v>0.2581412783408329</v>
      </c>
    </row>
    <row r="88" spans="1:8" s="1" customFormat="1" ht="13.5">
      <c r="A88" s="66" t="s">
        <v>173</v>
      </c>
      <c r="B88" s="130">
        <v>2.6697522367659445</v>
      </c>
      <c r="C88" s="135">
        <v>2.062019989115436</v>
      </c>
      <c r="D88" s="122">
        <v>0.013433719467625517</v>
      </c>
      <c r="E88" s="134">
        <v>22080.689870000002</v>
      </c>
      <c r="F88" s="128">
        <v>5272.371029130851</v>
      </c>
      <c r="G88" s="131">
        <v>0.09040595940524966</v>
      </c>
      <c r="H88" s="135">
        <v>0.17277845745561612</v>
      </c>
    </row>
    <row r="89" spans="1:11" s="3" customFormat="1" ht="13.5">
      <c r="A89" s="63" t="s">
        <v>25</v>
      </c>
      <c r="B89" s="130">
        <v>-0.6700758807922846</v>
      </c>
      <c r="C89" s="135">
        <v>1.2214491443935334</v>
      </c>
      <c r="D89" s="122">
        <v>-0.0013828228711592243</v>
      </c>
      <c r="E89" s="134">
        <v>-2858.6588600000005</v>
      </c>
      <c r="F89" s="128">
        <v>-5313.492304832715</v>
      </c>
      <c r="G89" s="131">
        <v>0.09413418443995773</v>
      </c>
      <c r="H89" s="135">
        <v>0.5139839085984024</v>
      </c>
      <c r="I89" s="1"/>
      <c r="J89" s="1"/>
      <c r="K89" s="1"/>
    </row>
    <row r="90" spans="1:11" s="3" customFormat="1" ht="13.5">
      <c r="A90" s="66" t="s">
        <v>174</v>
      </c>
      <c r="B90" s="130">
        <v>1.0877382009142142</v>
      </c>
      <c r="C90" s="135">
        <v>0.4053462672416577</v>
      </c>
      <c r="D90" s="122">
        <v>0.004127311378325543</v>
      </c>
      <c r="E90" s="134">
        <v>7250.089769999999</v>
      </c>
      <c r="F90" s="128">
        <v>2805.7622948916405</v>
      </c>
      <c r="G90" s="131">
        <v>0.09934737695378966</v>
      </c>
      <c r="H90" s="135">
        <v>0.21198157818787677</v>
      </c>
      <c r="I90" s="1"/>
      <c r="J90" s="1"/>
      <c r="K90" s="1"/>
    </row>
    <row r="91" spans="1:11" s="3" customFormat="1" ht="13.5">
      <c r="A91" s="63" t="s">
        <v>26</v>
      </c>
      <c r="B91" s="130">
        <v>0.38483750220385693</v>
      </c>
      <c r="C91" s="135">
        <v>0.6289632988008302</v>
      </c>
      <c r="D91" s="122">
        <v>0.0014833042198840324</v>
      </c>
      <c r="E91" s="134">
        <v>3323.586290000001</v>
      </c>
      <c r="F91" s="128">
        <v>1505.9294472134122</v>
      </c>
      <c r="G91" s="131">
        <v>0.175010409742013</v>
      </c>
      <c r="H91" s="135">
        <v>0.43749281668762446</v>
      </c>
      <c r="I91" s="1"/>
      <c r="J91" s="1"/>
      <c r="K91" s="1"/>
    </row>
    <row r="92" spans="1:8" s="1" customFormat="1" ht="13.5">
      <c r="A92" s="63" t="s">
        <v>146</v>
      </c>
      <c r="B92" s="130">
        <v>2.679970489514383</v>
      </c>
      <c r="C92" s="135">
        <v>1.4647597853674497</v>
      </c>
      <c r="D92" s="122">
        <v>0.012953671793883396</v>
      </c>
      <c r="E92" s="134">
        <v>14034.89528</v>
      </c>
      <c r="F92" s="128">
        <v>6836.2860594252315</v>
      </c>
      <c r="G92" s="131">
        <v>0.23020330906279124</v>
      </c>
      <c r="H92" s="135">
        <v>0.18720644006623674</v>
      </c>
    </row>
    <row r="93" spans="1:11" s="3" customFormat="1" ht="13.5">
      <c r="A93" s="66" t="s">
        <v>141</v>
      </c>
      <c r="B93" s="130">
        <v>0.3360530422421465</v>
      </c>
      <c r="C93" s="135">
        <v>0.5123645575319205</v>
      </c>
      <c r="D93" s="122">
        <v>-0.0014265878254626537</v>
      </c>
      <c r="E93" s="134">
        <v>3073.0356300000003</v>
      </c>
      <c r="F93" s="128">
        <v>1484.558275362319</v>
      </c>
      <c r="G93" s="131">
        <v>0.21575624858198852</v>
      </c>
      <c r="H93" s="135">
        <v>0.4248155168771257</v>
      </c>
      <c r="I93" s="1"/>
      <c r="J93" s="1"/>
      <c r="K93" s="1"/>
    </row>
    <row r="94" spans="1:8" s="3" customFormat="1" ht="13.5">
      <c r="A94" s="63" t="s">
        <v>27</v>
      </c>
      <c r="B94" s="130">
        <v>-0.02108282441849572</v>
      </c>
      <c r="C94" s="135">
        <v>3.3617959663546806</v>
      </c>
      <c r="D94" s="122">
        <v>0.0024190844482679962</v>
      </c>
      <c r="E94" s="134">
        <v>-567.4224899999972</v>
      </c>
      <c r="F94" s="128">
        <v>-127.19625420309285</v>
      </c>
      <c r="G94" s="131">
        <v>0.15260374915996808</v>
      </c>
      <c r="H94" s="135">
        <v>0.5064438394827667</v>
      </c>
    </row>
    <row r="95" spans="1:11" s="3" customFormat="1" ht="13.5">
      <c r="A95" s="66" t="s">
        <v>176</v>
      </c>
      <c r="B95" s="130">
        <v>1.0810573860331028</v>
      </c>
      <c r="C95" s="135">
        <v>0.417492749616386</v>
      </c>
      <c r="D95" s="122">
        <v>0.0015530795983926425</v>
      </c>
      <c r="E95" s="134">
        <v>8550.942350000001</v>
      </c>
      <c r="F95" s="128">
        <v>2635.9255086313196</v>
      </c>
      <c r="G95" s="131">
        <v>0.30339326796212557</v>
      </c>
      <c r="H95" s="135">
        <v>0.37629381489287844</v>
      </c>
      <c r="I95" s="1"/>
      <c r="J95" s="1"/>
      <c r="K95" s="1"/>
    </row>
    <row r="96" spans="1:8" s="1" customFormat="1" ht="13.5">
      <c r="A96" s="162" t="s">
        <v>31</v>
      </c>
      <c r="B96" s="130">
        <v>0.08357040336919488</v>
      </c>
      <c r="C96" s="135">
        <v>0.8094839734134899</v>
      </c>
      <c r="D96" s="122">
        <v>0.010806486270303258</v>
      </c>
      <c r="E96" s="134">
        <v>601.4927200000002</v>
      </c>
      <c r="F96" s="128">
        <v>223.27123979213073</v>
      </c>
      <c r="G96" s="131">
        <v>0.12711916837567985</v>
      </c>
      <c r="H96" s="135">
        <v>0.3595303043897617</v>
      </c>
    </row>
    <row r="97" spans="1:11" s="3" customFormat="1" ht="13.5">
      <c r="A97" s="68" t="s">
        <v>175</v>
      </c>
      <c r="B97" s="130">
        <v>1.926944082306765</v>
      </c>
      <c r="C97" s="135">
        <v>0.8271141730892976</v>
      </c>
      <c r="D97" s="122">
        <v>0.0023623093125430955</v>
      </c>
      <c r="E97" s="134">
        <v>15498.553000000004</v>
      </c>
      <c r="F97" s="128">
        <v>5031.997727272728</v>
      </c>
      <c r="G97" s="131">
        <v>0.13717633561242862</v>
      </c>
      <c r="H97" s="135">
        <v>0.2521934882309698</v>
      </c>
      <c r="I97" s="1"/>
      <c r="J97" s="1"/>
      <c r="K97" s="1"/>
    </row>
    <row r="98" spans="1:11" s="3" customFormat="1" ht="13.5">
      <c r="A98" s="66" t="s">
        <v>217</v>
      </c>
      <c r="B98" s="130">
        <v>1.2538220717928443</v>
      </c>
      <c r="C98" s="135">
        <v>2.030518011966508</v>
      </c>
      <c r="D98" s="122">
        <v>0.0007649307779305318</v>
      </c>
      <c r="E98" s="134">
        <v>11881.870829999996</v>
      </c>
      <c r="F98" s="128">
        <v>3864.0230341463403</v>
      </c>
      <c r="G98" s="131">
        <v>0.11256426987345615</v>
      </c>
      <c r="H98" s="135">
        <v>0.3175561403054959</v>
      </c>
      <c r="I98" s="1"/>
      <c r="J98" s="1"/>
      <c r="K98" s="1"/>
    </row>
    <row r="99" spans="1:8" s="3" customFormat="1" ht="13.5">
      <c r="A99" s="63" t="s">
        <v>28</v>
      </c>
      <c r="B99" s="130">
        <v>0.1435154901660467</v>
      </c>
      <c r="C99" s="135">
        <v>0.19125469382557705</v>
      </c>
      <c r="D99" s="122">
        <v>0.0033043817403360706</v>
      </c>
      <c r="E99" s="134">
        <v>1455.3395</v>
      </c>
      <c r="F99" s="128">
        <v>434.9490436341901</v>
      </c>
      <c r="G99" s="131">
        <v>0.08399696222440041</v>
      </c>
      <c r="H99" s="135">
        <v>0.3960370392741038</v>
      </c>
    </row>
    <row r="100" spans="1:11" s="3" customFormat="1" ht="13.5">
      <c r="A100" s="63" t="s">
        <v>43</v>
      </c>
      <c r="B100" s="130">
        <v>1.6049585895020115</v>
      </c>
      <c r="C100" s="135">
        <v>0.4922086112781251</v>
      </c>
      <c r="D100" s="122">
        <v>0.002743935305840811</v>
      </c>
      <c r="E100" s="134">
        <v>3497.732830000001</v>
      </c>
      <c r="F100" s="128">
        <v>5641.504564516131</v>
      </c>
      <c r="G100" s="131">
        <v>0.2055582979697896</v>
      </c>
      <c r="H100" s="135">
        <v>0.19435895543942824</v>
      </c>
      <c r="I100" s="1"/>
      <c r="J100" s="1"/>
      <c r="K100" s="1"/>
    </row>
    <row r="101" spans="1:11" s="3" customFormat="1" ht="13.5">
      <c r="A101" s="66" t="s">
        <v>190</v>
      </c>
      <c r="B101" s="130">
        <v>2.5381953960515617</v>
      </c>
      <c r="C101" s="135">
        <v>1.1386599190755553</v>
      </c>
      <c r="D101" s="122">
        <v>0.011432582561659953</v>
      </c>
      <c r="E101" s="134">
        <v>4771.91702</v>
      </c>
      <c r="F101" s="128">
        <v>5935.220174129353</v>
      </c>
      <c r="G101" s="131">
        <v>0.07751807567192874</v>
      </c>
      <c r="H101" s="135">
        <v>0.17239431126347074</v>
      </c>
      <c r="I101" s="1"/>
      <c r="J101" s="1"/>
      <c r="K101" s="1"/>
    </row>
    <row r="102" spans="1:11" s="3" customFormat="1" ht="13.5">
      <c r="A102" s="63" t="s">
        <v>44</v>
      </c>
      <c r="B102" s="130">
        <v>0.7500355971301637</v>
      </c>
      <c r="C102" s="135">
        <v>0.19220385388433653</v>
      </c>
      <c r="D102" s="122">
        <v>-0.002401780994715791</v>
      </c>
      <c r="E102" s="134">
        <v>3803.15561</v>
      </c>
      <c r="F102" s="128">
        <v>1983.910073030777</v>
      </c>
      <c r="G102" s="131">
        <v>0.14369161598092836</v>
      </c>
      <c r="H102" s="135">
        <v>0.41875345590126356</v>
      </c>
      <c r="I102" s="1"/>
      <c r="J102" s="1"/>
      <c r="K102" s="1"/>
    </row>
    <row r="103" spans="1:11" s="3" customFormat="1" ht="13.5">
      <c r="A103" s="161" t="s">
        <v>299</v>
      </c>
      <c r="B103" s="130">
        <v>1.813393456605258</v>
      </c>
      <c r="C103" s="135">
        <v>1.1064709332451816</v>
      </c>
      <c r="D103" s="122">
        <v>0.018921236467693336</v>
      </c>
      <c r="E103" s="134">
        <v>5701.430670000001</v>
      </c>
      <c r="F103" s="128">
        <v>13738.387156626508</v>
      </c>
      <c r="G103" s="131">
        <v>0.14629154768777491</v>
      </c>
      <c r="H103" s="135">
        <v>0.17509959931604227</v>
      </c>
      <c r="I103" s="1"/>
      <c r="J103" s="1"/>
      <c r="K103" s="1"/>
    </row>
    <row r="104" spans="1:8" s="2" customFormat="1" ht="18" customHeight="1">
      <c r="A104" s="201" t="s">
        <v>199</v>
      </c>
      <c r="B104" s="199"/>
      <c r="C104" s="199"/>
      <c r="D104" s="199"/>
      <c r="E104" s="199"/>
      <c r="F104" s="199"/>
      <c r="G104" s="199"/>
      <c r="H104" s="199"/>
    </row>
    <row r="105" spans="1:8" s="1" customFormat="1" ht="13.5">
      <c r="A105" s="63" t="s">
        <v>11</v>
      </c>
      <c r="B105" s="130">
        <v>1.080570961511825</v>
      </c>
      <c r="C105" s="131">
        <v>83.22324924318833</v>
      </c>
      <c r="D105" s="122">
        <v>0.005571241880984605</v>
      </c>
      <c r="E105" s="134">
        <v>1248.5959100000005</v>
      </c>
      <c r="F105" s="128">
        <v>3458.714432132965</v>
      </c>
      <c r="G105" s="133">
        <v>0.035369068748381534</v>
      </c>
      <c r="H105" s="133">
        <v>0.19069242921894974</v>
      </c>
    </row>
    <row r="106" spans="1:8" s="1" customFormat="1" ht="13.5">
      <c r="A106" s="66" t="s">
        <v>12</v>
      </c>
      <c r="B106" s="130">
        <v>0.6207631196829354</v>
      </c>
      <c r="C106" s="131">
        <v>1.1668293035232256</v>
      </c>
      <c r="D106" s="122">
        <v>0.0023065175953499825</v>
      </c>
      <c r="E106" s="134">
        <v>16720.295090000007</v>
      </c>
      <c r="F106" s="128">
        <v>3075.845307211186</v>
      </c>
      <c r="G106" s="133">
        <v>0.13173821811191502</v>
      </c>
      <c r="H106" s="133">
        <v>0.40368284245536845</v>
      </c>
    </row>
    <row r="107" spans="1:8" s="1" customFormat="1" ht="13.5">
      <c r="A107" s="63" t="s">
        <v>13</v>
      </c>
      <c r="B107" s="130">
        <v>0.5686605563488326</v>
      </c>
      <c r="C107" s="131" t="s">
        <v>259</v>
      </c>
      <c r="D107" s="122">
        <v>0.003439722694122505</v>
      </c>
      <c r="E107" s="134">
        <v>768.4614899999979</v>
      </c>
      <c r="F107" s="128">
        <v>1239.4540161290288</v>
      </c>
      <c r="G107" s="133">
        <v>0.14716259218165206</v>
      </c>
      <c r="H107" s="133">
        <v>0.22944847288553896</v>
      </c>
    </row>
    <row r="108" spans="1:8" s="1" customFormat="1" ht="13.5">
      <c r="A108" s="63" t="s">
        <v>15</v>
      </c>
      <c r="B108" s="130">
        <v>1.583244936122837</v>
      </c>
      <c r="C108" s="131">
        <v>0.31197763016373625</v>
      </c>
      <c r="D108" s="122">
        <v>0.00603183289095909</v>
      </c>
      <c r="E108" s="134">
        <v>4539.032440000001</v>
      </c>
      <c r="F108" s="128">
        <v>10042.107168141594</v>
      </c>
      <c r="G108" s="133">
        <v>0.16791072258946582</v>
      </c>
      <c r="H108" s="133">
        <v>0.1085955191800275</v>
      </c>
    </row>
    <row r="109" spans="1:8" s="1" customFormat="1" ht="13.5">
      <c r="A109" s="63" t="s">
        <v>8</v>
      </c>
      <c r="B109" s="130">
        <v>1.7707834045160702</v>
      </c>
      <c r="C109" s="131">
        <v>0.7918809088068438</v>
      </c>
      <c r="D109" s="122">
        <v>0.011540207539854373</v>
      </c>
      <c r="E109" s="134">
        <v>661722.6268300001</v>
      </c>
      <c r="F109" s="128">
        <v>10593.663979732326</v>
      </c>
      <c r="G109" s="133">
        <v>0.1484031445768348</v>
      </c>
      <c r="H109" s="133">
        <v>0.11192524501316378</v>
      </c>
    </row>
    <row r="110" spans="1:8" s="1" customFormat="1" ht="13.5">
      <c r="A110" s="66" t="s">
        <v>268</v>
      </c>
      <c r="B110" s="130">
        <v>0.620025392175332</v>
      </c>
      <c r="C110" s="131">
        <v>0.6936453959710659</v>
      </c>
      <c r="D110" s="122">
        <v>-0.00042806663856931765</v>
      </c>
      <c r="E110" s="134">
        <v>5897.369670000002</v>
      </c>
      <c r="F110" s="128">
        <v>1971.0460127005354</v>
      </c>
      <c r="G110" s="133">
        <v>0.3171827184147331</v>
      </c>
      <c r="H110" s="133">
        <v>0.29982927139114</v>
      </c>
    </row>
    <row r="111" spans="1:8" s="26" customFormat="1" ht="19.5" customHeight="1">
      <c r="A111" s="124" t="s">
        <v>258</v>
      </c>
      <c r="B111" s="169">
        <v>1.4621384946483795</v>
      </c>
      <c r="C111" s="168">
        <v>0.7651780882637306</v>
      </c>
      <c r="D111" s="125">
        <v>0.007711226444752603</v>
      </c>
      <c r="E111" s="166">
        <v>2004182.1798100006</v>
      </c>
      <c r="F111" s="167">
        <v>5661.163765659295</v>
      </c>
      <c r="G111" s="171">
        <v>0.16814123012729884</v>
      </c>
      <c r="H111" s="171">
        <v>0.1994188024673776</v>
      </c>
    </row>
    <row r="112" spans="1:8" s="26" customFormat="1" ht="15.75" customHeight="1">
      <c r="A112" s="124" t="s">
        <v>262</v>
      </c>
      <c r="B112" s="169">
        <v>1.4412018979739916</v>
      </c>
      <c r="C112" s="168">
        <f>MEDIAN(C105:C110,C4:C103)</f>
        <v>0.7918809088068438</v>
      </c>
      <c r="D112" s="125">
        <f>MEDIAN(D105:D110,D4:D103)</f>
        <v>0.005436363806906299</v>
      </c>
      <c r="E112" s="125"/>
      <c r="F112" s="174">
        <v>4467.336992279436</v>
      </c>
      <c r="G112" s="171">
        <v>0.1582057594950459</v>
      </c>
      <c r="H112" s="171">
        <v>0.2127058767706853</v>
      </c>
    </row>
    <row r="113" spans="1:8" s="27" customFormat="1" ht="27.75" customHeight="1">
      <c r="A113" s="17" t="s">
        <v>193</v>
      </c>
      <c r="B113" s="38"/>
      <c r="C113" s="71"/>
      <c r="D113" s="71"/>
      <c r="E113" s="71"/>
      <c r="F113" s="71"/>
      <c r="G113" s="38"/>
      <c r="H113" s="38"/>
    </row>
    <row r="114" spans="1:9" s="17" customFormat="1" ht="9">
      <c r="A114" s="17" t="s">
        <v>320</v>
      </c>
      <c r="E114" s="28"/>
      <c r="H114" s="32"/>
      <c r="I114" s="28"/>
    </row>
    <row r="115" spans="1:6" s="17" customFormat="1" ht="17.25" customHeight="1">
      <c r="A115" s="17" t="s">
        <v>249</v>
      </c>
      <c r="F115" s="28"/>
    </row>
    <row r="116" spans="1:6" s="17" customFormat="1" ht="9" customHeight="1">
      <c r="A116" s="17" t="s">
        <v>248</v>
      </c>
      <c r="F116" s="28"/>
    </row>
    <row r="117" spans="1:6" s="17" customFormat="1" ht="9">
      <c r="A117" s="17" t="s">
        <v>212</v>
      </c>
      <c r="F117" s="28"/>
    </row>
    <row r="118" spans="1:2" s="17" customFormat="1" ht="16.5" customHeight="1">
      <c r="A118" s="132" t="s">
        <v>260</v>
      </c>
      <c r="B118" s="126"/>
    </row>
    <row r="119" spans="1:2" s="17" customFormat="1" ht="9.75" customHeight="1">
      <c r="A119" s="129" t="s">
        <v>261</v>
      </c>
      <c r="B119" s="126"/>
    </row>
    <row r="120" spans="1:2" s="17" customFormat="1" ht="9.75" customHeight="1">
      <c r="A120" s="129" t="s">
        <v>263</v>
      </c>
      <c r="B120" s="126"/>
    </row>
    <row r="121" spans="1:2" s="17" customFormat="1" ht="9.75" customHeight="1">
      <c r="A121" s="129" t="s">
        <v>297</v>
      </c>
      <c r="B121" s="126"/>
    </row>
  </sheetData>
  <sheetProtection/>
  <mergeCells count="2">
    <mergeCell ref="A3:H3"/>
    <mergeCell ref="A104:H104"/>
  </mergeCells>
  <printOptions horizontalCentered="1"/>
  <pageMargins left="0.7086614173228347" right="0.7086614173228347" top="0.7480314960629921" bottom="0.5511811023622047" header="0.31496062992125984" footer="0.31496062992125984"/>
  <pageSetup firstPageNumber="27" useFirstPageNumber="1" horizontalDpi="1200" verticalDpi="1200" orientation="portrait" paperSize="9" r:id="rId1"/>
  <headerFooter>
    <oddFooter>&amp;C- &amp;P -</oddFooter>
  </headerFooter>
  <ignoredErrors>
    <ignoredError sqref="D1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zoomScale="140" zoomScaleNormal="140" zoomScalePageLayoutView="0" workbookViewId="0" topLeftCell="A1">
      <pane ySplit="3" topLeftCell="A68" activePane="bottomLeft" state="frozen"/>
      <selection pane="topLeft" activeCell="A1" sqref="A1"/>
      <selection pane="bottomLeft" activeCell="A81" sqref="A81"/>
    </sheetView>
  </sheetViews>
  <sheetFormatPr defaultColWidth="9.33203125" defaultRowHeight="12.75"/>
  <cols>
    <col min="1" max="1" width="21.5" style="16" customWidth="1"/>
    <col min="2" max="2" width="2.83203125" style="16" customWidth="1"/>
    <col min="3" max="6" width="12.83203125" style="16" customWidth="1"/>
    <col min="7" max="7" width="2.83203125" style="16" customWidth="1"/>
    <col min="8" max="8" width="15.66015625" style="16" customWidth="1"/>
    <col min="9" max="16384" width="9.33203125" style="13" customWidth="1"/>
  </cols>
  <sheetData>
    <row r="1" spans="1:8" s="19" customFormat="1" ht="22.5" customHeight="1">
      <c r="A1" s="12" t="s">
        <v>310</v>
      </c>
      <c r="B1" s="14"/>
      <c r="C1" s="14"/>
      <c r="D1" s="14"/>
      <c r="E1" s="14"/>
      <c r="F1" s="14"/>
      <c r="G1" s="14"/>
      <c r="H1" s="14"/>
    </row>
    <row r="2" spans="1:8" s="165" customFormat="1" ht="16.5">
      <c r="A2" s="164" t="s">
        <v>301</v>
      </c>
      <c r="B2" s="164"/>
      <c r="C2" s="164"/>
      <c r="D2" s="164"/>
      <c r="E2" s="164"/>
      <c r="F2" s="164"/>
      <c r="G2" s="164"/>
      <c r="H2" s="164"/>
    </row>
    <row r="3" spans="1:8" s="100" customFormat="1" ht="51">
      <c r="A3" s="98"/>
      <c r="B3" s="99"/>
      <c r="C3" s="178" t="s">
        <v>246</v>
      </c>
      <c r="D3" s="178" t="s">
        <v>247</v>
      </c>
      <c r="E3" s="178" t="s">
        <v>245</v>
      </c>
      <c r="F3" s="178" t="s">
        <v>312</v>
      </c>
      <c r="G3" s="179"/>
      <c r="H3" s="180" t="s">
        <v>313</v>
      </c>
    </row>
    <row r="4" spans="1:8" s="1" customFormat="1" ht="18" customHeight="1">
      <c r="A4" s="199" t="s">
        <v>192</v>
      </c>
      <c r="B4" s="199"/>
      <c r="C4" s="199"/>
      <c r="D4" s="199"/>
      <c r="E4" s="199"/>
      <c r="F4" s="199"/>
      <c r="G4" s="199"/>
      <c r="H4" s="199"/>
    </row>
    <row r="5" spans="1:9" s="3" customFormat="1" ht="13.5">
      <c r="A5" s="81" t="s">
        <v>163</v>
      </c>
      <c r="B5" s="83"/>
      <c r="C5" s="64">
        <v>396.70979</v>
      </c>
      <c r="D5" s="64">
        <v>326.66805000000005</v>
      </c>
      <c r="E5" s="64">
        <f aca="true" t="shared" si="0" ref="E5:E13">D5-C5</f>
        <v>-70.04173999999995</v>
      </c>
      <c r="F5" s="106">
        <f aca="true" t="shared" si="1" ref="F5:F13">D5/C5</f>
        <v>0.8234433791008788</v>
      </c>
      <c r="G5" s="83"/>
      <c r="H5" s="109">
        <v>613.07161</v>
      </c>
      <c r="I5" s="29"/>
    </row>
    <row r="6" spans="1:9" s="3" customFormat="1" ht="13.5">
      <c r="A6" s="63" t="s">
        <v>36</v>
      </c>
      <c r="B6" s="70"/>
      <c r="C6" s="64">
        <v>827.8240000000001</v>
      </c>
      <c r="D6" s="64">
        <v>903.40985</v>
      </c>
      <c r="E6" s="64">
        <f t="shared" si="0"/>
        <v>75.58584999999994</v>
      </c>
      <c r="F6" s="106">
        <f t="shared" si="1"/>
        <v>1.0913066666344535</v>
      </c>
      <c r="G6" s="70"/>
      <c r="H6" s="109">
        <v>75.58585000000001</v>
      </c>
      <c r="I6" s="29"/>
    </row>
    <row r="7" spans="1:9" s="3" customFormat="1" ht="13.5">
      <c r="A7" s="63" t="s">
        <v>37</v>
      </c>
      <c r="B7" s="70"/>
      <c r="C7" s="119">
        <v>325.04063</v>
      </c>
      <c r="D7" s="119">
        <v>283.54839999999996</v>
      </c>
      <c r="E7" s="64">
        <f t="shared" si="0"/>
        <v>-41.49223000000006</v>
      </c>
      <c r="F7" s="106">
        <f t="shared" si="1"/>
        <v>0.8723475585190686</v>
      </c>
      <c r="G7" s="70"/>
      <c r="H7" s="109">
        <v>-41.492230000000006</v>
      </c>
      <c r="I7" s="29"/>
    </row>
    <row r="8" spans="1:9" s="3" customFormat="1" ht="13.5">
      <c r="A8" s="66" t="s">
        <v>186</v>
      </c>
      <c r="B8" s="70"/>
      <c r="C8" s="64">
        <v>712.33713</v>
      </c>
      <c r="D8" s="64">
        <v>711.78307</v>
      </c>
      <c r="E8" s="64">
        <f t="shared" si="0"/>
        <v>-0.5540600000000495</v>
      </c>
      <c r="F8" s="106">
        <f t="shared" si="1"/>
        <v>0.9992221941315904</v>
      </c>
      <c r="G8" s="70"/>
      <c r="H8" s="109">
        <v>331.91454999999996</v>
      </c>
      <c r="I8" s="29"/>
    </row>
    <row r="9" spans="1:9" s="3" customFormat="1" ht="13.5">
      <c r="A9" s="66" t="s">
        <v>226</v>
      </c>
      <c r="B9" s="70"/>
      <c r="C9" s="64">
        <v>249.63157</v>
      </c>
      <c r="D9" s="64">
        <v>234.59971000000002</v>
      </c>
      <c r="E9" s="64">
        <f t="shared" si="0"/>
        <v>-15.031859999999995</v>
      </c>
      <c r="F9" s="106">
        <f t="shared" si="1"/>
        <v>0.9397838182085704</v>
      </c>
      <c r="G9" s="70"/>
      <c r="H9" s="109">
        <v>13.132520000000001</v>
      </c>
      <c r="I9" s="29"/>
    </row>
    <row r="10" spans="1:9" s="3" customFormat="1" ht="13.5">
      <c r="A10" s="66" t="s">
        <v>187</v>
      </c>
      <c r="B10" s="70"/>
      <c r="C10" s="64">
        <v>139.20449</v>
      </c>
      <c r="D10" s="64">
        <v>265.2868</v>
      </c>
      <c r="E10" s="64">
        <f t="shared" si="0"/>
        <v>126.08231000000004</v>
      </c>
      <c r="F10" s="106">
        <f t="shared" si="1"/>
        <v>1.905734506121175</v>
      </c>
      <c r="G10" s="70"/>
      <c r="H10" s="109">
        <v>-105.87903</v>
      </c>
      <c r="I10" s="29"/>
    </row>
    <row r="11" spans="1:9" s="3" customFormat="1" ht="13.5">
      <c r="A11" s="65" t="s">
        <v>149</v>
      </c>
      <c r="B11" s="70"/>
      <c r="C11" s="119">
        <v>123.23445000000001</v>
      </c>
      <c r="D11" s="119">
        <v>122.53059999999999</v>
      </c>
      <c r="E11" s="64">
        <f t="shared" si="0"/>
        <v>-0.703850000000017</v>
      </c>
      <c r="F11" s="106">
        <f t="shared" si="1"/>
        <v>0.9942885288975606</v>
      </c>
      <c r="G11" s="70"/>
      <c r="H11" s="109">
        <v>27.49549</v>
      </c>
      <c r="I11" s="29"/>
    </row>
    <row r="12" spans="1:16" s="3" customFormat="1" ht="13.5">
      <c r="A12" s="66" t="s">
        <v>164</v>
      </c>
      <c r="B12" s="70"/>
      <c r="C12" s="64">
        <f>715.3086-27.17229</f>
        <v>688.13631</v>
      </c>
      <c r="D12" s="64">
        <v>743.7036</v>
      </c>
      <c r="E12" s="64">
        <f t="shared" si="0"/>
        <v>55.56729000000007</v>
      </c>
      <c r="F12" s="106">
        <f t="shared" si="1"/>
        <v>1.0807504112085005</v>
      </c>
      <c r="G12" s="70"/>
      <c r="H12" s="109">
        <v>911.94339</v>
      </c>
      <c r="I12" s="163"/>
      <c r="J12" s="160"/>
      <c r="K12" s="160"/>
      <c r="L12" s="160"/>
      <c r="M12" s="160"/>
      <c r="N12" s="160"/>
      <c r="O12" s="160"/>
      <c r="P12" s="160"/>
    </row>
    <row r="13" spans="1:9" s="3" customFormat="1" ht="13.5">
      <c r="A13" s="63" t="s">
        <v>38</v>
      </c>
      <c r="B13" s="70"/>
      <c r="C13" s="119">
        <v>243.38478999999998</v>
      </c>
      <c r="D13" s="119">
        <v>220.50814999999997</v>
      </c>
      <c r="E13" s="64">
        <f t="shared" si="0"/>
        <v>-22.87664000000001</v>
      </c>
      <c r="F13" s="106">
        <f t="shared" si="1"/>
        <v>0.9060062874101541</v>
      </c>
      <c r="G13" s="70"/>
      <c r="H13" s="109">
        <v>-22.87664</v>
      </c>
      <c r="I13" s="29"/>
    </row>
    <row r="14" spans="1:9" s="3" customFormat="1" ht="13.5">
      <c r="A14" s="66" t="s">
        <v>151</v>
      </c>
      <c r="B14" s="70"/>
      <c r="C14" s="172">
        <v>41.7455</v>
      </c>
      <c r="D14" s="172">
        <f>41.7455-11.89765</f>
        <v>29.84785</v>
      </c>
      <c r="E14" s="64">
        <f>D14-C14</f>
        <v>-11.897649999999999</v>
      </c>
      <c r="F14" s="106">
        <f>D14/C14</f>
        <v>0.7149956282713107</v>
      </c>
      <c r="G14" s="70"/>
      <c r="H14" s="109">
        <v>-0.4095</v>
      </c>
      <c r="I14" s="29"/>
    </row>
    <row r="15" spans="1:9" s="3" customFormat="1" ht="13.5">
      <c r="A15" s="66" t="s">
        <v>265</v>
      </c>
      <c r="B15" s="70"/>
      <c r="C15" s="119">
        <v>871.19174</v>
      </c>
      <c r="D15" s="119">
        <v>888.5156999999999</v>
      </c>
      <c r="E15" s="64">
        <f aca="true" t="shared" si="2" ref="E15:E46">D15-C15</f>
        <v>17.323959999999943</v>
      </c>
      <c r="F15" s="106">
        <f aca="true" t="shared" si="3" ref="F15:F46">D15/C15</f>
        <v>1.0198853584171952</v>
      </c>
      <c r="G15" s="70"/>
      <c r="H15" s="109">
        <v>347.60040999999995</v>
      </c>
      <c r="I15" s="29"/>
    </row>
    <row r="16" spans="1:9" s="3" customFormat="1" ht="13.5">
      <c r="A16" s="66" t="s">
        <v>227</v>
      </c>
      <c r="B16" s="70"/>
      <c r="C16" s="64">
        <v>483.8572899999999</v>
      </c>
      <c r="D16" s="64">
        <v>517.7057</v>
      </c>
      <c r="E16" s="64">
        <f t="shared" si="2"/>
        <v>33.84841000000006</v>
      </c>
      <c r="F16" s="106">
        <f t="shared" si="3"/>
        <v>1.0699553581180932</v>
      </c>
      <c r="G16" s="70"/>
      <c r="H16" s="109">
        <v>52.55296</v>
      </c>
      <c r="I16" s="29"/>
    </row>
    <row r="17" spans="1:9" s="3" customFormat="1" ht="13.5">
      <c r="A17" s="66" t="s">
        <v>148</v>
      </c>
      <c r="B17" s="70"/>
      <c r="C17" s="64">
        <v>396.55361000000005</v>
      </c>
      <c r="D17" s="64">
        <v>427.51155</v>
      </c>
      <c r="E17" s="64">
        <f t="shared" si="2"/>
        <v>30.95793999999995</v>
      </c>
      <c r="F17" s="106">
        <f t="shared" si="3"/>
        <v>1.0780674774338832</v>
      </c>
      <c r="G17" s="70"/>
      <c r="H17" s="109">
        <v>-33.855779999999996</v>
      </c>
      <c r="I17" s="29"/>
    </row>
    <row r="18" spans="1:9" s="3" customFormat="1" ht="13.5">
      <c r="A18" s="66" t="s">
        <v>228</v>
      </c>
      <c r="B18" s="70"/>
      <c r="C18" s="64">
        <v>83.42145</v>
      </c>
      <c r="D18" s="64">
        <v>81.31</v>
      </c>
      <c r="E18" s="64">
        <f t="shared" si="2"/>
        <v>-2.1114499999999907</v>
      </c>
      <c r="F18" s="106">
        <f t="shared" si="3"/>
        <v>0.97468936346707</v>
      </c>
      <c r="G18" s="70"/>
      <c r="H18" s="109">
        <v>-2.1114499999999996</v>
      </c>
      <c r="I18" s="29"/>
    </row>
    <row r="19" spans="1:9" s="3" customFormat="1" ht="13.5">
      <c r="A19" s="66" t="s">
        <v>230</v>
      </c>
      <c r="B19" s="70"/>
      <c r="C19" s="64">
        <v>899.70932</v>
      </c>
      <c r="D19" s="64">
        <v>1036.2834999999998</v>
      </c>
      <c r="E19" s="64">
        <f t="shared" si="2"/>
        <v>136.57417999999973</v>
      </c>
      <c r="F19" s="106">
        <f t="shared" si="3"/>
        <v>1.1517981163071642</v>
      </c>
      <c r="G19" s="70"/>
      <c r="H19" s="109">
        <v>4064.65825</v>
      </c>
      <c r="I19" s="29"/>
    </row>
    <row r="20" spans="1:9" s="3" customFormat="1" ht="13.5">
      <c r="A20" s="66" t="s">
        <v>154</v>
      </c>
      <c r="B20" s="70"/>
      <c r="C20" s="119">
        <f>172.7083-14.4734</f>
        <v>158.2349</v>
      </c>
      <c r="D20" s="119">
        <v>172.7083</v>
      </c>
      <c r="E20" s="64">
        <f t="shared" si="2"/>
        <v>14.473399999999998</v>
      </c>
      <c r="F20" s="106">
        <f t="shared" si="3"/>
        <v>1.0914678114625787</v>
      </c>
      <c r="G20" s="70"/>
      <c r="H20" s="109">
        <v>14.4734</v>
      </c>
      <c r="I20" s="29"/>
    </row>
    <row r="21" spans="1:9" s="3" customFormat="1" ht="13.5">
      <c r="A21" s="66" t="s">
        <v>267</v>
      </c>
      <c r="B21" s="70"/>
      <c r="C21" s="119">
        <v>340.09608000000003</v>
      </c>
      <c r="D21" s="119">
        <v>302.8729</v>
      </c>
      <c r="E21" s="64">
        <f t="shared" si="2"/>
        <v>-37.22318000000001</v>
      </c>
      <c r="F21" s="106">
        <f t="shared" si="3"/>
        <v>0.8905509878267341</v>
      </c>
      <c r="G21" s="70"/>
      <c r="H21" s="109">
        <v>-20.38321</v>
      </c>
      <c r="I21" s="29"/>
    </row>
    <row r="22" spans="1:9" s="3" customFormat="1" ht="13.5">
      <c r="A22" s="66" t="s">
        <v>159</v>
      </c>
      <c r="B22" s="70"/>
      <c r="C22" s="64">
        <v>399.3167</v>
      </c>
      <c r="D22" s="64">
        <v>308.64777000000004</v>
      </c>
      <c r="E22" s="64">
        <f t="shared" si="2"/>
        <v>-90.66892999999999</v>
      </c>
      <c r="F22" s="106">
        <f t="shared" si="3"/>
        <v>0.7729397994123461</v>
      </c>
      <c r="G22" s="70"/>
      <c r="H22" s="109">
        <v>-90.66892999999999</v>
      </c>
      <c r="I22" s="29"/>
    </row>
    <row r="23" spans="1:9" s="3" customFormat="1" ht="13.5">
      <c r="A23" s="66" t="s">
        <v>177</v>
      </c>
      <c r="B23" s="70"/>
      <c r="C23" s="64">
        <v>599.75117</v>
      </c>
      <c r="D23" s="64">
        <v>539.8985499999999</v>
      </c>
      <c r="E23" s="64">
        <f t="shared" si="2"/>
        <v>-59.852620000000115</v>
      </c>
      <c r="F23" s="106">
        <f t="shared" si="3"/>
        <v>0.9002042463710407</v>
      </c>
      <c r="G23" s="70"/>
      <c r="H23" s="109">
        <v>734.32356</v>
      </c>
      <c r="I23" s="29"/>
    </row>
    <row r="24" spans="1:9" s="3" customFormat="1" ht="13.5">
      <c r="A24" s="66" t="s">
        <v>179</v>
      </c>
      <c r="B24" s="70"/>
      <c r="C24" s="119">
        <f>1735.92497-9.92716</f>
        <v>1725.99781</v>
      </c>
      <c r="D24" s="119">
        <v>1735.92497</v>
      </c>
      <c r="E24" s="64">
        <f t="shared" si="2"/>
        <v>9.927159999999958</v>
      </c>
      <c r="F24" s="106">
        <f t="shared" si="3"/>
        <v>1.0057515484333088</v>
      </c>
      <c r="G24" s="70"/>
      <c r="H24" s="109">
        <v>23.0514</v>
      </c>
      <c r="I24" s="29"/>
    </row>
    <row r="25" spans="1:9" s="3" customFormat="1" ht="13.5">
      <c r="A25" s="66" t="s">
        <v>178</v>
      </c>
      <c r="B25" s="70"/>
      <c r="C25" s="64">
        <v>1120.05869</v>
      </c>
      <c r="D25" s="64">
        <v>758.0160000000002</v>
      </c>
      <c r="E25" s="64">
        <f t="shared" si="2"/>
        <v>-362.0426899999999</v>
      </c>
      <c r="F25" s="106">
        <f t="shared" si="3"/>
        <v>0.6767645363297884</v>
      </c>
      <c r="G25" s="70"/>
      <c r="H25" s="109">
        <v>45.67316</v>
      </c>
      <c r="I25" s="29"/>
    </row>
    <row r="26" spans="1:9" s="3" customFormat="1" ht="13.5">
      <c r="A26" s="66" t="s">
        <v>166</v>
      </c>
      <c r="B26" s="70"/>
      <c r="C26" s="119">
        <v>557.70078</v>
      </c>
      <c r="D26" s="119">
        <v>491.55563</v>
      </c>
      <c r="E26" s="64">
        <f t="shared" si="2"/>
        <v>-66.14515</v>
      </c>
      <c r="F26" s="106">
        <f t="shared" si="3"/>
        <v>0.8813967052368118</v>
      </c>
      <c r="G26" s="70"/>
      <c r="H26" s="109">
        <v>51.13831</v>
      </c>
      <c r="I26" s="29"/>
    </row>
    <row r="27" spans="1:9" s="3" customFormat="1" ht="13.5">
      <c r="A27" s="66" t="s">
        <v>231</v>
      </c>
      <c r="B27" s="70"/>
      <c r="C27" s="64">
        <v>564.0609300000001</v>
      </c>
      <c r="D27" s="64">
        <v>558.66726</v>
      </c>
      <c r="E27" s="64">
        <f t="shared" si="2"/>
        <v>-5.393670000000043</v>
      </c>
      <c r="F27" s="106">
        <f t="shared" si="3"/>
        <v>0.9904377883431847</v>
      </c>
      <c r="G27" s="70"/>
      <c r="H27" s="109">
        <v>8.931799999999999</v>
      </c>
      <c r="I27" s="29"/>
    </row>
    <row r="28" spans="1:9" s="3" customFormat="1" ht="13.5">
      <c r="A28" s="66" t="s">
        <v>232</v>
      </c>
      <c r="B28" s="70"/>
      <c r="C28" s="119">
        <v>32.3187</v>
      </c>
      <c r="D28" s="119">
        <v>53.935</v>
      </c>
      <c r="E28" s="64">
        <f t="shared" si="2"/>
        <v>21.616300000000003</v>
      </c>
      <c r="F28" s="106">
        <f t="shared" si="3"/>
        <v>1.668848066289795</v>
      </c>
      <c r="G28" s="70"/>
      <c r="H28" s="109">
        <f>27.13321+21.6163</f>
        <v>48.74951</v>
      </c>
      <c r="I28" s="29"/>
    </row>
    <row r="29" spans="1:9" s="3" customFormat="1" ht="13.5">
      <c r="A29" s="66" t="s">
        <v>233</v>
      </c>
      <c r="B29" s="70"/>
      <c r="C29" s="64">
        <v>295.1853</v>
      </c>
      <c r="D29" s="64">
        <v>297.26279999999997</v>
      </c>
      <c r="E29" s="64">
        <f t="shared" si="2"/>
        <v>2.0774999999999864</v>
      </c>
      <c r="F29" s="106">
        <f t="shared" si="3"/>
        <v>1.0070379520931427</v>
      </c>
      <c r="G29" s="70"/>
      <c r="H29" s="109">
        <v>296.95814</v>
      </c>
      <c r="I29" s="29"/>
    </row>
    <row r="30" spans="1:9" s="3" customFormat="1" ht="13.5">
      <c r="A30" s="68" t="s">
        <v>167</v>
      </c>
      <c r="B30" s="70"/>
      <c r="C30" s="119">
        <v>436.1835</v>
      </c>
      <c r="D30" s="119">
        <v>493.68035</v>
      </c>
      <c r="E30" s="64">
        <f t="shared" si="2"/>
        <v>57.496849999999995</v>
      </c>
      <c r="F30" s="106">
        <f t="shared" si="3"/>
        <v>1.1318180307141374</v>
      </c>
      <c r="G30" s="70"/>
      <c r="H30" s="109">
        <v>403.32994</v>
      </c>
      <c r="I30" s="29"/>
    </row>
    <row r="31" spans="1:9" s="3" customFormat="1" ht="13.5">
      <c r="A31" s="66" t="s">
        <v>39</v>
      </c>
      <c r="B31" s="70"/>
      <c r="C31" s="119">
        <f>1810.33902-624.55004</f>
        <v>1185.7889799999998</v>
      </c>
      <c r="D31" s="119">
        <v>1810.33902</v>
      </c>
      <c r="E31" s="64">
        <f t="shared" si="2"/>
        <v>624.5500400000001</v>
      </c>
      <c r="F31" s="106">
        <f t="shared" si="3"/>
        <v>1.526695770102367</v>
      </c>
      <c r="G31" s="70"/>
      <c r="H31" s="109">
        <v>624.55004</v>
      </c>
      <c r="I31" s="29"/>
    </row>
    <row r="32" spans="1:9" s="3" customFormat="1" ht="13.5">
      <c r="A32" s="63" t="s">
        <v>40</v>
      </c>
      <c r="B32" s="70"/>
      <c r="C32" s="64">
        <v>409.6671</v>
      </c>
      <c r="D32" s="64">
        <v>485.13125</v>
      </c>
      <c r="E32" s="64">
        <f t="shared" si="2"/>
        <v>75.46415000000002</v>
      </c>
      <c r="F32" s="106">
        <f t="shared" si="3"/>
        <v>1.1842084707314793</v>
      </c>
      <c r="G32" s="70"/>
      <c r="H32" s="109">
        <v>200.44463000000002</v>
      </c>
      <c r="I32" s="29"/>
    </row>
    <row r="33" spans="1:9" s="3" customFormat="1" ht="13.5">
      <c r="A33" s="66" t="s">
        <v>234</v>
      </c>
      <c r="B33" s="70"/>
      <c r="C33" s="64">
        <v>590.07502</v>
      </c>
      <c r="D33" s="64">
        <v>741.31809</v>
      </c>
      <c r="E33" s="64">
        <f t="shared" si="2"/>
        <v>151.24307</v>
      </c>
      <c r="F33" s="106">
        <f t="shared" si="3"/>
        <v>1.2563115957696362</v>
      </c>
      <c r="G33" s="70"/>
      <c r="H33" s="109">
        <v>1628.63262</v>
      </c>
      <c r="I33" s="29"/>
    </row>
    <row r="34" spans="1:9" s="3" customFormat="1" ht="13.5">
      <c r="A34" s="66" t="s">
        <v>147</v>
      </c>
      <c r="B34" s="70"/>
      <c r="C34" s="119">
        <v>199.37047999999996</v>
      </c>
      <c r="D34" s="119">
        <v>280.46744999999993</v>
      </c>
      <c r="E34" s="64">
        <f t="shared" si="2"/>
        <v>81.09696999999997</v>
      </c>
      <c r="F34" s="106">
        <f t="shared" si="3"/>
        <v>1.4067651840934525</v>
      </c>
      <c r="G34" s="70"/>
      <c r="H34" s="109">
        <v>246.6817</v>
      </c>
      <c r="I34" s="29"/>
    </row>
    <row r="35" spans="1:9" s="3" customFormat="1" ht="13.5">
      <c r="A35" s="66" t="s">
        <v>162</v>
      </c>
      <c r="B35" s="70"/>
      <c r="C35" s="64">
        <v>69.16513</v>
      </c>
      <c r="D35" s="64">
        <v>108.26335</v>
      </c>
      <c r="E35" s="64">
        <f t="shared" si="2"/>
        <v>39.09822</v>
      </c>
      <c r="F35" s="106">
        <f t="shared" si="3"/>
        <v>1.5652880288087363</v>
      </c>
      <c r="G35" s="70"/>
      <c r="H35" s="109">
        <v>39.09822</v>
      </c>
      <c r="I35" s="29"/>
    </row>
    <row r="36" spans="1:9" s="3" customFormat="1" ht="13.5">
      <c r="A36" s="66" t="s">
        <v>161</v>
      </c>
      <c r="B36" s="70"/>
      <c r="C36" s="64">
        <v>44.7753</v>
      </c>
      <c r="D36" s="64">
        <v>50.18</v>
      </c>
      <c r="E36" s="64">
        <f t="shared" si="2"/>
        <v>5.404699999999998</v>
      </c>
      <c r="F36" s="106">
        <f t="shared" si="3"/>
        <v>1.1207071756079803</v>
      </c>
      <c r="G36" s="70"/>
      <c r="H36" s="109">
        <v>302.25001000000003</v>
      </c>
      <c r="I36" s="29"/>
    </row>
    <row r="37" spans="1:9" s="3" customFormat="1" ht="13.5">
      <c r="A37" s="66" t="s">
        <v>188</v>
      </c>
      <c r="B37" s="70"/>
      <c r="C37" s="64">
        <v>613.42123</v>
      </c>
      <c r="D37" s="64">
        <v>528.3875700000001</v>
      </c>
      <c r="E37" s="64">
        <f t="shared" si="2"/>
        <v>-85.03365999999994</v>
      </c>
      <c r="F37" s="106">
        <f t="shared" si="3"/>
        <v>0.8613780289280175</v>
      </c>
      <c r="G37" s="70"/>
      <c r="H37" s="109">
        <v>292.19977</v>
      </c>
      <c r="I37" s="29"/>
    </row>
    <row r="38" spans="1:9" s="3" customFormat="1" ht="13.5">
      <c r="A38" s="66" t="s">
        <v>168</v>
      </c>
      <c r="B38" s="70"/>
      <c r="C38" s="64">
        <v>2225.40453</v>
      </c>
      <c r="D38" s="64">
        <v>2242.83527</v>
      </c>
      <c r="E38" s="64">
        <f t="shared" si="2"/>
        <v>17.43074000000024</v>
      </c>
      <c r="F38" s="106">
        <f t="shared" si="3"/>
        <v>1.0078326163917715</v>
      </c>
      <c r="G38" s="70"/>
      <c r="H38" s="109">
        <v>1671.4198000000001</v>
      </c>
      <c r="I38" s="29"/>
    </row>
    <row r="39" spans="1:9" s="3" customFormat="1" ht="13.5">
      <c r="A39" s="66" t="s">
        <v>235</v>
      </c>
      <c r="B39" s="70"/>
      <c r="C39" s="64">
        <v>302.43275</v>
      </c>
      <c r="D39" s="64">
        <v>294.37874999999997</v>
      </c>
      <c r="E39" s="64">
        <f t="shared" si="2"/>
        <v>-8.05400000000003</v>
      </c>
      <c r="F39" s="106">
        <f t="shared" si="3"/>
        <v>0.9733692862297485</v>
      </c>
      <c r="G39" s="70"/>
      <c r="H39" s="109">
        <v>389.5017</v>
      </c>
      <c r="I39" s="29"/>
    </row>
    <row r="40" spans="1:9" s="3" customFormat="1" ht="13.5">
      <c r="A40" s="66" t="s">
        <v>180</v>
      </c>
      <c r="B40" s="70"/>
      <c r="C40" s="64">
        <v>775.4048</v>
      </c>
      <c r="D40" s="64">
        <v>746.7010500000001</v>
      </c>
      <c r="E40" s="64">
        <f t="shared" si="2"/>
        <v>-28.7037499999999</v>
      </c>
      <c r="F40" s="106">
        <f t="shared" si="3"/>
        <v>0.962982238438555</v>
      </c>
      <c r="G40" s="70"/>
      <c r="H40" s="109">
        <v>440.46693</v>
      </c>
      <c r="I40" s="29"/>
    </row>
    <row r="41" spans="1:9" s="3" customFormat="1" ht="13.5">
      <c r="A41" s="63" t="s">
        <v>41</v>
      </c>
      <c r="B41" s="70"/>
      <c r="C41" s="64">
        <v>318.40554000000003</v>
      </c>
      <c r="D41" s="64">
        <v>310.92505</v>
      </c>
      <c r="E41" s="64">
        <f t="shared" si="2"/>
        <v>-7.480490000000032</v>
      </c>
      <c r="F41" s="106">
        <f t="shared" si="3"/>
        <v>0.9765064075204218</v>
      </c>
      <c r="G41" s="70"/>
      <c r="H41" s="109">
        <v>-7.48049</v>
      </c>
      <c r="I41" s="29"/>
    </row>
    <row r="42" spans="1:9" s="3" customFormat="1" ht="13.5">
      <c r="A42" s="66" t="s">
        <v>266</v>
      </c>
      <c r="B42" s="70"/>
      <c r="C42" s="119">
        <v>33.38914</v>
      </c>
      <c r="D42" s="119">
        <v>38.036</v>
      </c>
      <c r="E42" s="64">
        <f t="shared" si="2"/>
        <v>4.646860000000004</v>
      </c>
      <c r="F42" s="106">
        <f t="shared" si="3"/>
        <v>1.1391727969034244</v>
      </c>
      <c r="G42" s="70"/>
      <c r="H42" s="109">
        <v>70.83662</v>
      </c>
      <c r="I42" s="29"/>
    </row>
    <row r="43" spans="1:9" s="3" customFormat="1" ht="13.5">
      <c r="A43" s="66" t="s">
        <v>158</v>
      </c>
      <c r="B43" s="70"/>
      <c r="C43" s="119">
        <v>518.60682</v>
      </c>
      <c r="D43" s="119">
        <v>637.26845</v>
      </c>
      <c r="E43" s="64">
        <f t="shared" si="2"/>
        <v>118.66163000000006</v>
      </c>
      <c r="F43" s="106">
        <f t="shared" si="3"/>
        <v>1.2288084641848713</v>
      </c>
      <c r="G43" s="70"/>
      <c r="H43" s="109">
        <v>118.66163</v>
      </c>
      <c r="I43" s="29"/>
    </row>
    <row r="44" spans="1:9" s="3" customFormat="1" ht="13.5">
      <c r="A44" s="66" t="s">
        <v>236</v>
      </c>
      <c r="B44" s="70"/>
      <c r="C44" s="64">
        <v>13.0751</v>
      </c>
      <c r="D44" s="64">
        <v>16.44</v>
      </c>
      <c r="E44" s="64">
        <f t="shared" si="2"/>
        <v>3.3649000000000004</v>
      </c>
      <c r="F44" s="106">
        <f t="shared" si="3"/>
        <v>1.2573517602159832</v>
      </c>
      <c r="G44" s="70"/>
      <c r="H44" s="109">
        <f>3.3649+82.05808</f>
        <v>85.42298000000001</v>
      </c>
      <c r="I44" s="29"/>
    </row>
    <row r="45" spans="1:9" s="3" customFormat="1" ht="13.5">
      <c r="A45" s="66" t="s">
        <v>252</v>
      </c>
      <c r="B45" s="70"/>
      <c r="C45" s="64">
        <v>249.10625</v>
      </c>
      <c r="D45" s="64">
        <v>140.67714999999998</v>
      </c>
      <c r="E45" s="64">
        <f t="shared" si="2"/>
        <v>-108.4291</v>
      </c>
      <c r="F45" s="106">
        <f t="shared" si="3"/>
        <v>0.5647275008154151</v>
      </c>
      <c r="G45" s="70"/>
      <c r="H45" s="109">
        <v>160.32432</v>
      </c>
      <c r="I45" s="29"/>
    </row>
    <row r="46" spans="1:9" s="3" customFormat="1" ht="13.5">
      <c r="A46" s="66" t="s">
        <v>181</v>
      </c>
      <c r="B46" s="70"/>
      <c r="C46" s="64">
        <v>241.52759999999998</v>
      </c>
      <c r="D46" s="64">
        <v>215.0406</v>
      </c>
      <c r="E46" s="64">
        <f t="shared" si="2"/>
        <v>-26.486999999999966</v>
      </c>
      <c r="F46" s="106">
        <f t="shared" si="3"/>
        <v>0.8903355144505225</v>
      </c>
      <c r="G46" s="70"/>
      <c r="H46" s="109">
        <v>256.89628</v>
      </c>
      <c r="I46" s="29"/>
    </row>
    <row r="47" spans="1:9" s="3" customFormat="1" ht="13.5">
      <c r="A47" s="66" t="s">
        <v>237</v>
      </c>
      <c r="B47" s="70"/>
      <c r="C47" s="64">
        <v>612.69548</v>
      </c>
      <c r="D47" s="64">
        <v>644.4059599999999</v>
      </c>
      <c r="E47" s="64">
        <f aca="true" t="shared" si="4" ref="E47:E78">D47-C47</f>
        <v>31.71047999999996</v>
      </c>
      <c r="F47" s="106">
        <f aca="true" t="shared" si="5" ref="F47:F78">D47/C47</f>
        <v>1.0517556943622302</v>
      </c>
      <c r="G47" s="70"/>
      <c r="H47" s="109">
        <v>433.82488</v>
      </c>
      <c r="I47" s="29"/>
    </row>
    <row r="48" spans="1:9" s="3" customFormat="1" ht="13.5">
      <c r="A48" s="81" t="s">
        <v>156</v>
      </c>
      <c r="B48" s="70"/>
      <c r="C48" s="64">
        <v>243.6298</v>
      </c>
      <c r="D48" s="64">
        <v>221.60215</v>
      </c>
      <c r="E48" s="64">
        <f t="shared" si="4"/>
        <v>-22.027649999999994</v>
      </c>
      <c r="F48" s="106">
        <f t="shared" si="5"/>
        <v>0.9095855679395543</v>
      </c>
      <c r="G48" s="70"/>
      <c r="H48" s="109">
        <v>2.03274</v>
      </c>
      <c r="I48" s="29"/>
    </row>
    <row r="49" spans="1:9" s="3" customFormat="1" ht="13.5">
      <c r="A49" s="63" t="s">
        <v>42</v>
      </c>
      <c r="B49" s="70"/>
      <c r="C49" s="64">
        <v>339.62165000000005</v>
      </c>
      <c r="D49" s="64">
        <v>313.13105</v>
      </c>
      <c r="E49" s="64">
        <f t="shared" si="4"/>
        <v>-26.49060000000003</v>
      </c>
      <c r="F49" s="106">
        <f t="shared" si="5"/>
        <v>0.9219996722823766</v>
      </c>
      <c r="G49" s="70"/>
      <c r="H49" s="109">
        <v>104.21865</v>
      </c>
      <c r="I49" s="29"/>
    </row>
    <row r="50" spans="1:9" s="3" customFormat="1" ht="13.5">
      <c r="A50" s="66" t="s">
        <v>250</v>
      </c>
      <c r="B50" s="70"/>
      <c r="C50" s="64">
        <v>465.08844</v>
      </c>
      <c r="D50" s="64">
        <v>411.25641</v>
      </c>
      <c r="E50" s="64">
        <f t="shared" si="4"/>
        <v>-53.832029999999975</v>
      </c>
      <c r="F50" s="106">
        <f t="shared" si="5"/>
        <v>0.8842542076513448</v>
      </c>
      <c r="G50" s="70"/>
      <c r="H50" s="109">
        <v>315.76232</v>
      </c>
      <c r="I50" s="29"/>
    </row>
    <row r="51" spans="1:9" s="3" customFormat="1" ht="13.5">
      <c r="A51" s="66" t="s">
        <v>238</v>
      </c>
      <c r="B51" s="34"/>
      <c r="C51" s="116">
        <v>132.00352</v>
      </c>
      <c r="D51" s="116">
        <v>129.6821</v>
      </c>
      <c r="E51" s="64">
        <f t="shared" si="4"/>
        <v>-2.3214200000000176</v>
      </c>
      <c r="F51" s="106">
        <f t="shared" si="5"/>
        <v>0.9824139538097164</v>
      </c>
      <c r="G51" s="34"/>
      <c r="H51" s="110">
        <v>502.6049</v>
      </c>
      <c r="I51" s="29"/>
    </row>
    <row r="52" spans="1:9" s="3" customFormat="1" ht="13.5">
      <c r="A52" s="66" t="s">
        <v>170</v>
      </c>
      <c r="B52" s="34"/>
      <c r="C52" s="116">
        <v>265.46396</v>
      </c>
      <c r="D52" s="116">
        <v>251.09800000000004</v>
      </c>
      <c r="E52" s="64">
        <f t="shared" si="4"/>
        <v>-14.365959999999944</v>
      </c>
      <c r="F52" s="106">
        <f t="shared" si="5"/>
        <v>0.9458835768139677</v>
      </c>
      <c r="G52" s="34"/>
      <c r="H52" s="110">
        <v>6.69554</v>
      </c>
      <c r="I52" s="29"/>
    </row>
    <row r="53" spans="1:9" s="3" customFormat="1" ht="13.5">
      <c r="A53" s="65" t="s">
        <v>183</v>
      </c>
      <c r="B53" s="34"/>
      <c r="C53" s="117">
        <v>89.67622999999999</v>
      </c>
      <c r="D53" s="117">
        <v>87.216</v>
      </c>
      <c r="E53" s="64">
        <f t="shared" si="4"/>
        <v>-2.4602299999999957</v>
      </c>
      <c r="F53" s="106">
        <f t="shared" si="5"/>
        <v>0.9725654167219118</v>
      </c>
      <c r="G53" s="34"/>
      <c r="H53" s="110">
        <v>-103.44413</v>
      </c>
      <c r="I53" s="29"/>
    </row>
    <row r="54" spans="1:9" s="3" customFormat="1" ht="13.5">
      <c r="A54" s="66" t="s">
        <v>184</v>
      </c>
      <c r="B54" s="34"/>
      <c r="C54" s="118">
        <v>738.5252599999999</v>
      </c>
      <c r="D54" s="118">
        <v>770.2294400000001</v>
      </c>
      <c r="E54" s="64">
        <f t="shared" si="4"/>
        <v>31.70418000000018</v>
      </c>
      <c r="F54" s="106">
        <f t="shared" si="5"/>
        <v>1.0429290394210757</v>
      </c>
      <c r="G54" s="34"/>
      <c r="H54" s="110">
        <v>1740.99415</v>
      </c>
      <c r="I54" s="29"/>
    </row>
    <row r="55" spans="1:13" s="3" customFormat="1" ht="13.5">
      <c r="A55" s="66" t="s">
        <v>182</v>
      </c>
      <c r="B55" s="34"/>
      <c r="C55" s="116">
        <v>884.5854899999998</v>
      </c>
      <c r="D55" s="116">
        <v>967.2029</v>
      </c>
      <c r="E55" s="64">
        <f t="shared" si="4"/>
        <v>82.61741000000018</v>
      </c>
      <c r="F55" s="106">
        <f t="shared" si="5"/>
        <v>1.093396750154697</v>
      </c>
      <c r="G55" s="34"/>
      <c r="H55" s="110">
        <v>-850.59051</v>
      </c>
      <c r="I55" s="29"/>
      <c r="M55" s="33"/>
    </row>
    <row r="56" spans="1:9" s="3" customFormat="1" ht="13.5">
      <c r="A56" s="66" t="s">
        <v>244</v>
      </c>
      <c r="B56" s="34"/>
      <c r="C56" s="116">
        <v>402.19142999999997</v>
      </c>
      <c r="D56" s="116">
        <v>436.23306</v>
      </c>
      <c r="E56" s="64">
        <f t="shared" si="4"/>
        <v>34.041630000000055</v>
      </c>
      <c r="F56" s="106">
        <f t="shared" si="5"/>
        <v>1.084640366404625</v>
      </c>
      <c r="G56" s="34"/>
      <c r="H56" s="110">
        <v>529.7258</v>
      </c>
      <c r="I56" s="29"/>
    </row>
    <row r="57" spans="1:9" s="3" customFormat="1" ht="13.5">
      <c r="A57" s="66" t="s">
        <v>300</v>
      </c>
      <c r="B57" s="34"/>
      <c r="C57" s="118">
        <v>303.43859</v>
      </c>
      <c r="D57" s="118">
        <f>303.43859-36.25406</f>
        <v>267.18453</v>
      </c>
      <c r="E57" s="64">
        <f t="shared" si="4"/>
        <v>-36.25405999999998</v>
      </c>
      <c r="F57" s="106">
        <f t="shared" si="5"/>
        <v>0.8805225795440191</v>
      </c>
      <c r="G57" s="34"/>
      <c r="H57" s="110">
        <v>194.3368</v>
      </c>
      <c r="I57" s="29"/>
    </row>
    <row r="58" spans="1:9" s="3" customFormat="1" ht="13.5">
      <c r="A58" s="66" t="s">
        <v>185</v>
      </c>
      <c r="B58" s="34"/>
      <c r="C58" s="118">
        <v>197.07273</v>
      </c>
      <c r="D58" s="118">
        <v>211.39102000000003</v>
      </c>
      <c r="E58" s="64">
        <f t="shared" si="4"/>
        <v>14.318290000000019</v>
      </c>
      <c r="F58" s="106">
        <f t="shared" si="5"/>
        <v>1.0726548518407393</v>
      </c>
      <c r="G58" s="34"/>
      <c r="H58" s="110">
        <v>701.16309</v>
      </c>
      <c r="I58" s="29"/>
    </row>
    <row r="59" spans="1:9" s="3" customFormat="1" ht="13.5">
      <c r="A59" s="66" t="s">
        <v>264</v>
      </c>
      <c r="B59" s="34"/>
      <c r="C59" s="118">
        <v>447.48998000000006</v>
      </c>
      <c r="D59" s="118">
        <v>527.5884</v>
      </c>
      <c r="E59" s="64">
        <f t="shared" si="4"/>
        <v>80.09841999999992</v>
      </c>
      <c r="F59" s="106">
        <f t="shared" si="5"/>
        <v>1.1789948905671583</v>
      </c>
      <c r="G59" s="34"/>
      <c r="H59" s="110">
        <v>497.01287</v>
      </c>
      <c r="I59" s="29"/>
    </row>
    <row r="60" spans="1:9" s="3" customFormat="1" ht="13.5">
      <c r="A60" s="66" t="s">
        <v>239</v>
      </c>
      <c r="B60" s="34"/>
      <c r="C60" s="116">
        <v>1402.70505</v>
      </c>
      <c r="D60" s="116">
        <v>1673.6767600000003</v>
      </c>
      <c r="E60" s="64">
        <f t="shared" si="4"/>
        <v>270.97171000000026</v>
      </c>
      <c r="F60" s="106">
        <f t="shared" si="5"/>
        <v>1.1931779671000686</v>
      </c>
      <c r="G60" s="34"/>
      <c r="H60" s="110">
        <v>1818.339</v>
      </c>
      <c r="I60" s="29"/>
    </row>
    <row r="61" spans="1:9" s="3" customFormat="1" ht="13.5">
      <c r="A61" s="66" t="s">
        <v>189</v>
      </c>
      <c r="B61" s="34"/>
      <c r="C61" s="116">
        <v>52.11144</v>
      </c>
      <c r="D61" s="116">
        <v>61.4512</v>
      </c>
      <c r="E61" s="64">
        <f t="shared" si="4"/>
        <v>9.339759999999998</v>
      </c>
      <c r="F61" s="106">
        <f t="shared" si="5"/>
        <v>1.179226672684539</v>
      </c>
      <c r="G61" s="34"/>
      <c r="H61" s="110">
        <v>58.94885</v>
      </c>
      <c r="I61" s="29"/>
    </row>
    <row r="62" spans="1:9" s="3" customFormat="1" ht="13.5">
      <c r="A62" s="66" t="s">
        <v>240</v>
      </c>
      <c r="B62" s="34"/>
      <c r="C62" s="116">
        <v>94.33455000000001</v>
      </c>
      <c r="D62" s="116">
        <v>90.8866</v>
      </c>
      <c r="E62" s="64">
        <f t="shared" si="4"/>
        <v>-3.447950000000006</v>
      </c>
      <c r="F62" s="106">
        <f t="shared" si="5"/>
        <v>0.9634497646938476</v>
      </c>
      <c r="G62" s="34"/>
      <c r="H62" s="110">
        <v>622.4249699999999</v>
      </c>
      <c r="I62" s="29"/>
    </row>
    <row r="63" spans="1:9" s="3" customFormat="1" ht="13.5">
      <c r="A63" s="66" t="s">
        <v>295</v>
      </c>
      <c r="B63" s="34"/>
      <c r="C63" s="118">
        <v>344.75817</v>
      </c>
      <c r="D63" s="118">
        <v>366.49955</v>
      </c>
      <c r="E63" s="64">
        <f t="shared" si="4"/>
        <v>21.741379999999992</v>
      </c>
      <c r="F63" s="106">
        <f t="shared" si="5"/>
        <v>1.0630626969623374</v>
      </c>
      <c r="G63" s="34"/>
      <c r="H63" s="110">
        <v>21.74138</v>
      </c>
      <c r="I63" s="29"/>
    </row>
    <row r="64" spans="1:9" s="3" customFormat="1" ht="13.5">
      <c r="A64" s="66" t="s">
        <v>197</v>
      </c>
      <c r="B64" s="34"/>
      <c r="C64" s="116">
        <v>437.66485</v>
      </c>
      <c r="D64" s="116">
        <v>453.66535000000005</v>
      </c>
      <c r="E64" s="64">
        <f t="shared" si="4"/>
        <v>16.000500000000045</v>
      </c>
      <c r="F64" s="106">
        <f t="shared" si="5"/>
        <v>1.0365587960742109</v>
      </c>
      <c r="G64" s="34"/>
      <c r="H64" s="110">
        <v>949.1990699999999</v>
      </c>
      <c r="I64" s="29"/>
    </row>
    <row r="65" spans="1:10" s="3" customFormat="1" ht="13.5">
      <c r="A65" s="63" t="s">
        <v>144</v>
      </c>
      <c r="B65" s="34"/>
      <c r="C65" s="116">
        <v>90.12095</v>
      </c>
      <c r="D65" s="116">
        <v>79.78869999999999</v>
      </c>
      <c r="E65" s="64">
        <f t="shared" si="4"/>
        <v>-10.332250000000002</v>
      </c>
      <c r="F65" s="106">
        <f t="shared" si="5"/>
        <v>0.8853512973398527</v>
      </c>
      <c r="G65" s="34"/>
      <c r="H65" s="110">
        <v>-10.33225</v>
      </c>
      <c r="I65" s="29"/>
      <c r="J65" s="33"/>
    </row>
    <row r="66" spans="1:9" s="3" customFormat="1" ht="13.5">
      <c r="A66" s="66" t="s">
        <v>172</v>
      </c>
      <c r="B66" s="34"/>
      <c r="C66" s="118">
        <v>409.1602500000001</v>
      </c>
      <c r="D66" s="118">
        <v>747.69417</v>
      </c>
      <c r="E66" s="64">
        <f t="shared" si="4"/>
        <v>338.5339199999999</v>
      </c>
      <c r="F66" s="106">
        <f t="shared" si="5"/>
        <v>1.8273871178835184</v>
      </c>
      <c r="G66" s="34"/>
      <c r="H66" s="110">
        <v>288.13206</v>
      </c>
      <c r="I66" s="29"/>
    </row>
    <row r="67" spans="1:9" s="3" customFormat="1" ht="13.5">
      <c r="A67" s="66" t="s">
        <v>241</v>
      </c>
      <c r="B67" s="34"/>
      <c r="C67" s="116">
        <v>395.57764</v>
      </c>
      <c r="D67" s="116">
        <v>409.0746</v>
      </c>
      <c r="E67" s="64">
        <f t="shared" si="4"/>
        <v>13.496960000000001</v>
      </c>
      <c r="F67" s="106">
        <f t="shared" si="5"/>
        <v>1.03411962314149</v>
      </c>
      <c r="G67" s="34"/>
      <c r="H67" s="110">
        <v>314.59241</v>
      </c>
      <c r="I67" s="29"/>
    </row>
    <row r="68" spans="1:9" s="3" customFormat="1" ht="13.5">
      <c r="A68" s="66" t="s">
        <v>242</v>
      </c>
      <c r="B68" s="34"/>
      <c r="C68" s="116">
        <v>487.90429</v>
      </c>
      <c r="D68" s="116">
        <v>423.44756</v>
      </c>
      <c r="E68" s="64">
        <f t="shared" si="4"/>
        <v>-64.45673</v>
      </c>
      <c r="F68" s="106">
        <f t="shared" si="5"/>
        <v>0.8678906266636844</v>
      </c>
      <c r="G68" s="34"/>
      <c r="H68" s="110">
        <v>86.28513000000001</v>
      </c>
      <c r="I68" s="29"/>
    </row>
    <row r="69" spans="1:9" s="3" customFormat="1" ht="13.5">
      <c r="A69" s="66" t="s">
        <v>173</v>
      </c>
      <c r="B69" s="34"/>
      <c r="C69" s="116">
        <v>540.74685</v>
      </c>
      <c r="D69" s="116">
        <v>618.60475</v>
      </c>
      <c r="E69" s="64">
        <f t="shared" si="4"/>
        <v>77.85789999999997</v>
      </c>
      <c r="F69" s="106">
        <f t="shared" si="5"/>
        <v>1.1439821609686676</v>
      </c>
      <c r="G69" s="34"/>
      <c r="H69" s="110">
        <v>330.39344</v>
      </c>
      <c r="I69" s="29"/>
    </row>
    <row r="70" spans="1:9" s="3" customFormat="1" ht="13.5">
      <c r="A70" s="63" t="s">
        <v>146</v>
      </c>
      <c r="B70" s="34"/>
      <c r="C70" s="116">
        <v>367.64395999999994</v>
      </c>
      <c r="D70" s="116">
        <v>320.38430999999997</v>
      </c>
      <c r="E70" s="64">
        <f t="shared" si="4"/>
        <v>-47.259649999999965</v>
      </c>
      <c r="F70" s="106">
        <f t="shared" si="5"/>
        <v>0.8714526685002524</v>
      </c>
      <c r="G70" s="34"/>
      <c r="H70" s="110">
        <v>-34.54425</v>
      </c>
      <c r="I70" s="29"/>
    </row>
    <row r="71" spans="1:9" s="3" customFormat="1" ht="13.5">
      <c r="A71" s="66" t="s">
        <v>141</v>
      </c>
      <c r="B71" s="34"/>
      <c r="C71" s="116">
        <v>329.85540000000003</v>
      </c>
      <c r="D71" s="116">
        <v>299.09409999999997</v>
      </c>
      <c r="E71" s="64">
        <f t="shared" si="4"/>
        <v>-30.761300000000062</v>
      </c>
      <c r="F71" s="106">
        <f t="shared" si="5"/>
        <v>0.9067430759053814</v>
      </c>
      <c r="G71" s="34"/>
      <c r="H71" s="110">
        <v>-30.7613</v>
      </c>
      <c r="I71" s="29"/>
    </row>
    <row r="72" spans="1:9" s="3" customFormat="1" ht="13.5">
      <c r="A72" s="66" t="s">
        <v>176</v>
      </c>
      <c r="B72" s="70"/>
      <c r="C72" s="64">
        <v>709.4032199999999</v>
      </c>
      <c r="D72" s="64">
        <v>1092.75155</v>
      </c>
      <c r="E72" s="64">
        <f t="shared" si="4"/>
        <v>383.34833000000003</v>
      </c>
      <c r="F72" s="106">
        <f t="shared" si="5"/>
        <v>1.5403814349757252</v>
      </c>
      <c r="G72" s="70"/>
      <c r="H72" s="109">
        <v>4050.10098</v>
      </c>
      <c r="I72" s="29"/>
    </row>
    <row r="73" spans="1:9" s="3" customFormat="1" ht="13.5">
      <c r="A73" s="68" t="s">
        <v>175</v>
      </c>
      <c r="B73" s="70"/>
      <c r="C73" s="119">
        <v>409.02923</v>
      </c>
      <c r="D73" s="119">
        <v>399.77325</v>
      </c>
      <c r="E73" s="64">
        <f t="shared" si="4"/>
        <v>-9.255979999999965</v>
      </c>
      <c r="F73" s="106">
        <f t="shared" si="5"/>
        <v>0.9773708592904229</v>
      </c>
      <c r="G73" s="70"/>
      <c r="H73" s="109">
        <v>1164.14185</v>
      </c>
      <c r="I73" s="29"/>
    </row>
    <row r="74" spans="1:9" s="3" customFormat="1" ht="13.5">
      <c r="A74" s="66" t="s">
        <v>217</v>
      </c>
      <c r="B74" s="70"/>
      <c r="C74" s="119">
        <v>778.4233700000001</v>
      </c>
      <c r="D74" s="119">
        <v>998.88269</v>
      </c>
      <c r="E74" s="64">
        <f t="shared" si="4"/>
        <v>220.45931999999993</v>
      </c>
      <c r="F74" s="106">
        <f t="shared" si="5"/>
        <v>1.2832126173190304</v>
      </c>
      <c r="G74" s="70"/>
      <c r="H74" s="109">
        <v>1481.21464</v>
      </c>
      <c r="I74" s="29"/>
    </row>
    <row r="75" spans="1:9" s="3" customFormat="1" ht="13.5">
      <c r="A75" s="63" t="s">
        <v>43</v>
      </c>
      <c r="B75" s="70"/>
      <c r="C75" s="119">
        <v>219.82120999999998</v>
      </c>
      <c r="D75" s="119">
        <v>196.4795</v>
      </c>
      <c r="E75" s="64">
        <f t="shared" si="4"/>
        <v>-23.341709999999978</v>
      </c>
      <c r="F75" s="106">
        <f t="shared" si="5"/>
        <v>0.8938150235821194</v>
      </c>
      <c r="G75" s="70"/>
      <c r="H75" s="109">
        <v>-68.74656</v>
      </c>
      <c r="I75" s="29"/>
    </row>
    <row r="76" spans="1:9" s="3" customFormat="1" ht="13.5">
      <c r="A76" s="66" t="s">
        <v>190</v>
      </c>
      <c r="B76" s="70"/>
      <c r="C76" s="64">
        <v>408.02216000000004</v>
      </c>
      <c r="D76" s="64">
        <v>430.04765000000003</v>
      </c>
      <c r="E76" s="64">
        <f t="shared" si="4"/>
        <v>22.02548999999999</v>
      </c>
      <c r="F76" s="106">
        <f t="shared" si="5"/>
        <v>1.0539811122023373</v>
      </c>
      <c r="G76" s="70"/>
      <c r="H76" s="109">
        <v>440.62052</v>
      </c>
      <c r="I76" s="29"/>
    </row>
    <row r="77" spans="1:9" s="3" customFormat="1" ht="13.5">
      <c r="A77" s="63" t="s">
        <v>44</v>
      </c>
      <c r="B77" s="70"/>
      <c r="C77" s="64">
        <v>239.72537000000005</v>
      </c>
      <c r="D77" s="64">
        <v>311.7136</v>
      </c>
      <c r="E77" s="64">
        <f t="shared" si="4"/>
        <v>71.98822999999993</v>
      </c>
      <c r="F77" s="106">
        <f t="shared" si="5"/>
        <v>1.300294582922116</v>
      </c>
      <c r="G77" s="70"/>
      <c r="H77" s="109">
        <v>121.25403</v>
      </c>
      <c r="I77" s="29"/>
    </row>
    <row r="78" spans="1:9" s="3" customFormat="1" ht="13.5">
      <c r="A78" s="66" t="s">
        <v>299</v>
      </c>
      <c r="B78" s="70"/>
      <c r="C78" s="119">
        <f>344.97572</f>
        <v>344.97572</v>
      </c>
      <c r="D78" s="119">
        <f>344.97572-22.83307</f>
        <v>322.14265</v>
      </c>
      <c r="E78" s="64">
        <f t="shared" si="4"/>
        <v>-22.83307000000002</v>
      </c>
      <c r="F78" s="106">
        <f t="shared" si="5"/>
        <v>0.933812530342715</v>
      </c>
      <c r="G78" s="70"/>
      <c r="H78" s="109">
        <v>-93.8552</v>
      </c>
      <c r="I78" s="29"/>
    </row>
    <row r="79" spans="1:9" s="1" customFormat="1" ht="18" customHeight="1">
      <c r="A79" s="199" t="s">
        <v>199</v>
      </c>
      <c r="B79" s="199"/>
      <c r="C79" s="199"/>
      <c r="D79" s="199"/>
      <c r="E79" s="199"/>
      <c r="F79" s="199"/>
      <c r="G79" s="199"/>
      <c r="H79" s="199"/>
      <c r="I79" s="29"/>
    </row>
    <row r="80" spans="1:9" s="3" customFormat="1" ht="13.5">
      <c r="A80" s="66" t="s">
        <v>157</v>
      </c>
      <c r="B80" s="70"/>
      <c r="C80" s="64">
        <v>190.54756</v>
      </c>
      <c r="D80" s="64">
        <v>183.76194999999998</v>
      </c>
      <c r="E80" s="64">
        <f>D80-C80</f>
        <v>-6.78561000000002</v>
      </c>
      <c r="F80" s="106">
        <f>D80/C80</f>
        <v>0.9643888906265711</v>
      </c>
      <c r="G80" s="70"/>
      <c r="H80" s="109"/>
      <c r="I80" s="29"/>
    </row>
    <row r="81" spans="1:9" s="24" customFormat="1" ht="22.5" customHeight="1">
      <c r="A81" s="54" t="s">
        <v>3</v>
      </c>
      <c r="B81" s="75"/>
      <c r="C81" s="75">
        <f>SUM(C4:C78)+SUM(C80:C80)</f>
        <v>33874.51619999999</v>
      </c>
      <c r="D81" s="75">
        <f>SUM(D4:D78)+SUM(D80:D80)</f>
        <v>35870.812620000004</v>
      </c>
      <c r="E81" s="75">
        <f>SUM(E4:E78)+SUM(E80:E80)</f>
        <v>1996.2964200000006</v>
      </c>
      <c r="F81" s="108">
        <f>D81/C81</f>
        <v>1.0589321012944832</v>
      </c>
      <c r="G81" s="75"/>
      <c r="H81" s="111">
        <f>SUM(H4:H78)+SUM(H80:H80)</f>
        <v>29850.300109999996</v>
      </c>
      <c r="I81" s="29"/>
    </row>
    <row r="82" spans="1:9" s="190" customFormat="1" ht="22.5" customHeight="1">
      <c r="A82" s="185" t="s">
        <v>317</v>
      </c>
      <c r="B82" s="186"/>
      <c r="C82" s="186"/>
      <c r="D82" s="186"/>
      <c r="E82" s="186"/>
      <c r="F82" s="187"/>
      <c r="G82" s="186"/>
      <c r="H82" s="188"/>
      <c r="I82" s="189"/>
    </row>
    <row r="83" spans="1:9" s="17" customFormat="1" ht="9">
      <c r="A83" s="17" t="s">
        <v>318</v>
      </c>
      <c r="E83" s="28"/>
      <c r="H83" s="32"/>
      <c r="I83" s="28"/>
    </row>
    <row r="84" spans="1:9" s="27" customFormat="1" ht="16.5" customHeight="1">
      <c r="A84" s="10" t="s">
        <v>193</v>
      </c>
      <c r="B84" s="38"/>
      <c r="C84" s="71"/>
      <c r="D84" s="71"/>
      <c r="E84" s="71"/>
      <c r="F84" s="71"/>
      <c r="G84" s="38"/>
      <c r="H84" s="71"/>
      <c r="I84" s="29"/>
    </row>
    <row r="85" spans="1:9" s="195" customFormat="1" ht="9" customHeight="1">
      <c r="A85" s="191" t="s">
        <v>253</v>
      </c>
      <c r="B85" s="192"/>
      <c r="C85" s="193"/>
      <c r="D85" s="193"/>
      <c r="E85" s="193"/>
      <c r="F85" s="193"/>
      <c r="G85" s="192"/>
      <c r="H85" s="193"/>
      <c r="I85" s="194"/>
    </row>
    <row r="86" spans="1:9" s="17" customFormat="1" ht="9">
      <c r="A86" s="17" t="s">
        <v>314</v>
      </c>
      <c r="E86" s="28"/>
      <c r="H86" s="32"/>
      <c r="I86" s="28"/>
    </row>
    <row r="87" spans="1:9" s="17" customFormat="1" ht="16.5" customHeight="1">
      <c r="A87" s="17" t="s">
        <v>249</v>
      </c>
      <c r="E87" s="28"/>
      <c r="H87" s="32"/>
      <c r="I87" s="28"/>
    </row>
    <row r="88" spans="1:9" s="17" customFormat="1" ht="9">
      <c r="A88" s="17" t="s">
        <v>248</v>
      </c>
      <c r="E88" s="28"/>
      <c r="H88" s="32"/>
      <c r="I88" s="28"/>
    </row>
    <row r="89" spans="1:9" s="17" customFormat="1" ht="9">
      <c r="A89" s="17" t="s">
        <v>212</v>
      </c>
      <c r="E89" s="28"/>
      <c r="H89" s="32"/>
      <c r="I89" s="28"/>
    </row>
  </sheetData>
  <sheetProtection/>
  <mergeCells count="2">
    <mergeCell ref="A4:H4"/>
    <mergeCell ref="A79:H79"/>
  </mergeCells>
  <printOptions horizontalCentered="1"/>
  <pageMargins left="0.7086614173228347" right="0.7086614173228347" top="0.7480314960629921" bottom="0.7480314960629921" header="0.31496062992125984" footer="0.31496062992125984"/>
  <pageSetup firstPageNumber="30" useFirstPageNumber="1" horizontalDpi="1200" verticalDpi="1200" orientation="portrait" paperSize="9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8"/>
  <sheetViews>
    <sheetView zoomScale="140" zoomScaleNormal="140" zoomScalePageLayoutView="0" workbookViewId="0" topLeftCell="A1">
      <pane ySplit="3" topLeftCell="A94" activePane="bottomLeft" state="frozen"/>
      <selection pane="topLeft" activeCell="A1" sqref="A1"/>
      <selection pane="bottomLeft" activeCell="A113" sqref="A113"/>
    </sheetView>
  </sheetViews>
  <sheetFormatPr defaultColWidth="9.33203125" defaultRowHeight="12.75"/>
  <cols>
    <col min="1" max="1" width="21.5" style="16" customWidth="1"/>
    <col min="2" max="2" width="2.83203125" style="16" customWidth="1"/>
    <col min="3" max="6" width="12.83203125" style="16" customWidth="1"/>
    <col min="7" max="7" width="2.83203125" style="16" customWidth="1"/>
    <col min="8" max="8" width="12.83203125" style="16" customWidth="1"/>
    <col min="9" max="16384" width="9.33203125" style="13" customWidth="1"/>
  </cols>
  <sheetData>
    <row r="1" spans="1:8" s="19" customFormat="1" ht="22.5" customHeight="1">
      <c r="A1" s="12" t="s">
        <v>311</v>
      </c>
      <c r="B1" s="14"/>
      <c r="C1" s="14"/>
      <c r="D1" s="14"/>
      <c r="E1" s="14"/>
      <c r="F1" s="14"/>
      <c r="G1" s="14"/>
      <c r="H1" s="14"/>
    </row>
    <row r="2" spans="1:8" s="100" customFormat="1" ht="38.25" customHeight="1">
      <c r="A2" s="98"/>
      <c r="B2" s="99"/>
      <c r="C2" s="178" t="s">
        <v>246</v>
      </c>
      <c r="D2" s="178" t="s">
        <v>247</v>
      </c>
      <c r="E2" s="178" t="s">
        <v>245</v>
      </c>
      <c r="F2" s="178" t="s">
        <v>312</v>
      </c>
      <c r="G2" s="179"/>
      <c r="H2" s="180" t="s">
        <v>316</v>
      </c>
    </row>
    <row r="3" spans="1:8" s="1" customFormat="1" ht="18" customHeight="1">
      <c r="A3" s="199" t="s">
        <v>192</v>
      </c>
      <c r="B3" s="199"/>
      <c r="C3" s="199"/>
      <c r="D3" s="199"/>
      <c r="E3" s="199"/>
      <c r="F3" s="199"/>
      <c r="G3" s="199"/>
      <c r="H3" s="199"/>
    </row>
    <row r="4" spans="1:8" s="3" customFormat="1" ht="13.5">
      <c r="A4" s="81" t="s">
        <v>163</v>
      </c>
      <c r="B4" s="83"/>
      <c r="C4" s="64">
        <v>361.84352999999993</v>
      </c>
      <c r="D4" s="64">
        <v>305.66945</v>
      </c>
      <c r="E4" s="64">
        <f aca="true" t="shared" si="0" ref="E4:E35">D4-C4</f>
        <v>-56.17407999999995</v>
      </c>
      <c r="F4" s="106">
        <f aca="true" t="shared" si="1" ref="F4:F35">D4/C4</f>
        <v>0.8447558810848436</v>
      </c>
      <c r="G4" s="83"/>
      <c r="H4" s="109">
        <v>-93.51942</v>
      </c>
    </row>
    <row r="5" spans="1:8" s="3" customFormat="1" ht="13.5">
      <c r="A5" s="63" t="s">
        <v>36</v>
      </c>
      <c r="B5" s="70"/>
      <c r="C5" s="64">
        <v>600.11427</v>
      </c>
      <c r="D5" s="64">
        <v>529.88762</v>
      </c>
      <c r="E5" s="64">
        <f t="shared" si="0"/>
        <v>-70.22665000000006</v>
      </c>
      <c r="F5" s="106">
        <f t="shared" si="1"/>
        <v>0.882977870197954</v>
      </c>
      <c r="G5" s="70"/>
      <c r="H5" s="109">
        <v>-70.22664999999999</v>
      </c>
    </row>
    <row r="6" spans="1:8" s="3" customFormat="1" ht="13.5">
      <c r="A6" s="63" t="s">
        <v>10</v>
      </c>
      <c r="B6" s="70"/>
      <c r="C6" s="64">
        <v>253.95185999999998</v>
      </c>
      <c r="D6" s="64">
        <v>254.49095</v>
      </c>
      <c r="E6" s="64">
        <f t="shared" si="0"/>
        <v>0.5390900000000158</v>
      </c>
      <c r="F6" s="106">
        <f t="shared" si="1"/>
        <v>1.0021228039046457</v>
      </c>
      <c r="G6" s="70"/>
      <c r="H6" s="109">
        <v>0.5390900000000001</v>
      </c>
    </row>
    <row r="7" spans="1:8" s="3" customFormat="1" ht="13.5">
      <c r="A7" s="63" t="s">
        <v>37</v>
      </c>
      <c r="B7" s="70"/>
      <c r="C7" s="119">
        <v>252.90520000000004</v>
      </c>
      <c r="D7" s="119">
        <v>236.98472</v>
      </c>
      <c r="E7" s="64">
        <f t="shared" si="0"/>
        <v>-15.920480000000026</v>
      </c>
      <c r="F7" s="106">
        <f t="shared" si="1"/>
        <v>0.937049613847402</v>
      </c>
      <c r="G7" s="70"/>
      <c r="H7" s="109">
        <v>-15.92048</v>
      </c>
    </row>
    <row r="8" spans="1:8" s="3" customFormat="1" ht="13.5">
      <c r="A8" s="66" t="s">
        <v>186</v>
      </c>
      <c r="B8" s="70"/>
      <c r="C8" s="64">
        <v>467.0584</v>
      </c>
      <c r="D8" s="64">
        <v>497.53615</v>
      </c>
      <c r="E8" s="64">
        <f t="shared" si="0"/>
        <v>30.477750000000015</v>
      </c>
      <c r="F8" s="106">
        <f t="shared" si="1"/>
        <v>1.0652546876364926</v>
      </c>
      <c r="G8" s="70"/>
      <c r="H8" s="109">
        <v>46.15448000000001</v>
      </c>
    </row>
    <row r="9" spans="1:8" s="3" customFormat="1" ht="13.5">
      <c r="A9" s="66" t="s">
        <v>226</v>
      </c>
      <c r="B9" s="70"/>
      <c r="C9" s="64">
        <v>162.20253</v>
      </c>
      <c r="D9" s="64">
        <v>145.8393</v>
      </c>
      <c r="E9" s="64">
        <f t="shared" si="0"/>
        <v>-16.363229999999987</v>
      </c>
      <c r="F9" s="106">
        <f t="shared" si="1"/>
        <v>0.89911852792925</v>
      </c>
      <c r="G9" s="70"/>
      <c r="H9" s="109">
        <v>-18.29943</v>
      </c>
    </row>
    <row r="10" spans="1:8" s="3" customFormat="1" ht="13.5">
      <c r="A10" s="66" t="s">
        <v>187</v>
      </c>
      <c r="B10" s="70"/>
      <c r="C10" s="64">
        <v>71.36657000000002</v>
      </c>
      <c r="D10" s="64">
        <v>81.03616</v>
      </c>
      <c r="E10" s="64">
        <f t="shared" si="0"/>
        <v>9.669589999999971</v>
      </c>
      <c r="F10" s="106">
        <f t="shared" si="1"/>
        <v>1.1354918696526954</v>
      </c>
      <c r="G10" s="70"/>
      <c r="H10" s="109">
        <v>18.1075</v>
      </c>
    </row>
    <row r="11" spans="1:8" s="3" customFormat="1" ht="13.5">
      <c r="A11" s="65" t="s">
        <v>149</v>
      </c>
      <c r="B11" s="70"/>
      <c r="C11" s="119">
        <v>184.49683000000002</v>
      </c>
      <c r="D11" s="119">
        <v>148.74685</v>
      </c>
      <c r="E11" s="64">
        <f t="shared" si="0"/>
        <v>-35.74998000000002</v>
      </c>
      <c r="F11" s="106">
        <f t="shared" si="1"/>
        <v>0.8062298414558124</v>
      </c>
      <c r="G11" s="70"/>
      <c r="H11" s="109">
        <v>-35.74998</v>
      </c>
    </row>
    <row r="12" spans="1:8" s="3" customFormat="1" ht="13.5">
      <c r="A12" s="66" t="s">
        <v>164</v>
      </c>
      <c r="B12" s="70"/>
      <c r="C12" s="64">
        <v>465.61309</v>
      </c>
      <c r="D12" s="64">
        <v>441.87873</v>
      </c>
      <c r="E12" s="64">
        <f t="shared" si="0"/>
        <v>-23.73435999999998</v>
      </c>
      <c r="F12" s="106">
        <f t="shared" si="1"/>
        <v>0.9490255740017962</v>
      </c>
      <c r="G12" s="70"/>
      <c r="H12" s="109">
        <v>2.24672</v>
      </c>
    </row>
    <row r="13" spans="1:8" s="3" customFormat="1" ht="13.5">
      <c r="A13" s="63" t="s">
        <v>38</v>
      </c>
      <c r="B13" s="70"/>
      <c r="C13" s="119">
        <v>357.9846399999999</v>
      </c>
      <c r="D13" s="119">
        <v>315.70034999999996</v>
      </c>
      <c r="E13" s="64">
        <f t="shared" si="0"/>
        <v>-42.28428999999994</v>
      </c>
      <c r="F13" s="106">
        <f t="shared" si="1"/>
        <v>0.8818823902612136</v>
      </c>
      <c r="G13" s="70"/>
      <c r="H13" s="109">
        <v>-42.28429</v>
      </c>
    </row>
    <row r="14" spans="1:8" s="3" customFormat="1" ht="13.5">
      <c r="A14" s="66" t="s">
        <v>151</v>
      </c>
      <c r="B14" s="70"/>
      <c r="C14" s="119">
        <v>28.64702</v>
      </c>
      <c r="D14" s="119">
        <f>28.64702-0.21952</f>
        <v>28.427500000000002</v>
      </c>
      <c r="E14" s="64">
        <f t="shared" si="0"/>
        <v>-0.21951999999999927</v>
      </c>
      <c r="F14" s="106">
        <f t="shared" si="1"/>
        <v>0.9923370738038372</v>
      </c>
      <c r="G14" s="70"/>
      <c r="H14" s="109">
        <v>-0.21952</v>
      </c>
    </row>
    <row r="15" spans="1:8" s="3" customFormat="1" ht="13.5">
      <c r="A15" s="66" t="s">
        <v>165</v>
      </c>
      <c r="B15" s="70"/>
      <c r="C15" s="64">
        <v>6476.314479999999</v>
      </c>
      <c r="D15" s="64">
        <v>6512.647910000001</v>
      </c>
      <c r="E15" s="64">
        <f t="shared" si="0"/>
        <v>36.3334300000015</v>
      </c>
      <c r="F15" s="106">
        <f t="shared" si="1"/>
        <v>1.0056102016219572</v>
      </c>
      <c r="G15" s="70"/>
      <c r="H15" s="109">
        <v>36.33343</v>
      </c>
    </row>
    <row r="16" spans="1:8" s="3" customFormat="1" ht="13.5">
      <c r="A16" s="63" t="s">
        <v>30</v>
      </c>
      <c r="B16" s="70"/>
      <c r="C16" s="64">
        <v>674.70374</v>
      </c>
      <c r="D16" s="64">
        <v>722.58962</v>
      </c>
      <c r="E16" s="64">
        <f t="shared" si="0"/>
        <v>47.88587999999993</v>
      </c>
      <c r="F16" s="106">
        <f t="shared" si="1"/>
        <v>1.0709731948425245</v>
      </c>
      <c r="G16" s="70"/>
      <c r="H16" s="109">
        <v>-33.294239999999995</v>
      </c>
    </row>
    <row r="17" spans="1:8" s="3" customFormat="1" ht="13.5">
      <c r="A17" s="66" t="s">
        <v>265</v>
      </c>
      <c r="B17" s="70"/>
      <c r="C17" s="119">
        <v>668.00895</v>
      </c>
      <c r="D17" s="119">
        <v>467.47603000000004</v>
      </c>
      <c r="E17" s="64">
        <f t="shared" si="0"/>
        <v>-200.53292</v>
      </c>
      <c r="F17" s="106">
        <f t="shared" si="1"/>
        <v>0.699805040037263</v>
      </c>
      <c r="G17" s="70"/>
      <c r="H17" s="109">
        <v>-200.53292000000002</v>
      </c>
    </row>
    <row r="18" spans="1:8" s="3" customFormat="1" ht="13.5">
      <c r="A18" s="66" t="s">
        <v>227</v>
      </c>
      <c r="B18" s="70"/>
      <c r="C18" s="64">
        <v>164.08967</v>
      </c>
      <c r="D18" s="64">
        <v>187.47202000000001</v>
      </c>
      <c r="E18" s="64">
        <f t="shared" si="0"/>
        <v>23.382350000000002</v>
      </c>
      <c r="F18" s="106">
        <f t="shared" si="1"/>
        <v>1.1424973918224102</v>
      </c>
      <c r="G18" s="70"/>
      <c r="H18" s="109">
        <v>23.38235</v>
      </c>
    </row>
    <row r="19" spans="1:8" s="3" customFormat="1" ht="13.5">
      <c r="A19" s="66" t="s">
        <v>148</v>
      </c>
      <c r="B19" s="70"/>
      <c r="C19" s="64">
        <v>298.27562000000006</v>
      </c>
      <c r="D19" s="64">
        <v>321.9413</v>
      </c>
      <c r="E19" s="64">
        <f t="shared" si="0"/>
        <v>23.665679999999952</v>
      </c>
      <c r="F19" s="106">
        <f t="shared" si="1"/>
        <v>1.0793416505177325</v>
      </c>
      <c r="G19" s="70"/>
      <c r="H19" s="109">
        <v>36.06706</v>
      </c>
    </row>
    <row r="20" spans="1:8" s="3" customFormat="1" ht="13.5">
      <c r="A20" s="63" t="s">
        <v>14</v>
      </c>
      <c r="B20" s="70"/>
      <c r="C20" s="64">
        <v>80.09632</v>
      </c>
      <c r="D20" s="64">
        <v>69.95055</v>
      </c>
      <c r="E20" s="112">
        <f t="shared" si="0"/>
        <v>-10.145769999999999</v>
      </c>
      <c r="F20" s="113">
        <f t="shared" si="1"/>
        <v>0.8733303852161998</v>
      </c>
      <c r="G20" s="114"/>
      <c r="H20" s="115">
        <v>-20.07014</v>
      </c>
    </row>
    <row r="21" spans="1:8" s="3" customFormat="1" ht="13.5">
      <c r="A21" s="66" t="s">
        <v>228</v>
      </c>
      <c r="B21" s="70"/>
      <c r="C21" s="64">
        <v>14.56225</v>
      </c>
      <c r="D21" s="64">
        <v>19.29</v>
      </c>
      <c r="E21" s="64">
        <f t="shared" si="0"/>
        <v>4.727749999999999</v>
      </c>
      <c r="F21" s="106">
        <f t="shared" si="1"/>
        <v>1.3246579340417861</v>
      </c>
      <c r="G21" s="70"/>
      <c r="H21" s="109">
        <v>4.72775</v>
      </c>
    </row>
    <row r="22" spans="1:8" s="3" customFormat="1" ht="13.5">
      <c r="A22" s="66" t="s">
        <v>229</v>
      </c>
      <c r="B22" s="70"/>
      <c r="C22" s="64">
        <v>309.79755</v>
      </c>
      <c r="D22" s="64">
        <v>278.9789</v>
      </c>
      <c r="E22" s="64">
        <f t="shared" si="0"/>
        <v>-30.81864999999999</v>
      </c>
      <c r="F22" s="106">
        <f t="shared" si="1"/>
        <v>0.9005200331635935</v>
      </c>
      <c r="G22" s="70"/>
      <c r="H22" s="109">
        <v>-30.81865</v>
      </c>
    </row>
    <row r="23" spans="1:8" s="3" customFormat="1" ht="13.5">
      <c r="A23" s="66" t="s">
        <v>230</v>
      </c>
      <c r="B23" s="70"/>
      <c r="C23" s="64">
        <v>580.65844</v>
      </c>
      <c r="D23" s="64">
        <v>633.2575099999999</v>
      </c>
      <c r="E23" s="64">
        <f t="shared" si="0"/>
        <v>52.59906999999987</v>
      </c>
      <c r="F23" s="106">
        <f t="shared" si="1"/>
        <v>1.0905852156389906</v>
      </c>
      <c r="G23" s="70"/>
      <c r="H23" s="109">
        <v>52.59907</v>
      </c>
    </row>
    <row r="24" spans="1:8" s="3" customFormat="1" ht="13.5">
      <c r="A24" s="66" t="s">
        <v>154</v>
      </c>
      <c r="B24" s="70"/>
      <c r="C24" s="119">
        <v>140.8701</v>
      </c>
      <c r="D24" s="119">
        <f>140.8701-22.41145</f>
        <v>118.45865</v>
      </c>
      <c r="E24" s="64">
        <f t="shared" si="0"/>
        <v>-22.411450000000002</v>
      </c>
      <c r="F24" s="106">
        <f t="shared" si="1"/>
        <v>0.8409069774210425</v>
      </c>
      <c r="G24" s="70"/>
      <c r="H24" s="109">
        <v>-22.41145</v>
      </c>
    </row>
    <row r="25" spans="1:8" s="3" customFormat="1" ht="13.5">
      <c r="A25" s="66" t="s">
        <v>267</v>
      </c>
      <c r="B25" s="70"/>
      <c r="C25" s="119">
        <v>183.93062000000003</v>
      </c>
      <c r="D25" s="119">
        <v>133.1481</v>
      </c>
      <c r="E25" s="64">
        <f t="shared" si="0"/>
        <v>-50.782520000000034</v>
      </c>
      <c r="F25" s="106">
        <f t="shared" si="1"/>
        <v>0.7239039372563414</v>
      </c>
      <c r="G25" s="70"/>
      <c r="H25" s="109">
        <v>-50.78252</v>
      </c>
    </row>
    <row r="26" spans="1:8" s="3" customFormat="1" ht="13.5">
      <c r="A26" s="66" t="s">
        <v>159</v>
      </c>
      <c r="B26" s="70"/>
      <c r="C26" s="64">
        <v>273.26042</v>
      </c>
      <c r="D26" s="64">
        <v>182.96736000000004</v>
      </c>
      <c r="E26" s="64">
        <f t="shared" si="0"/>
        <v>-90.29305999999997</v>
      </c>
      <c r="F26" s="106">
        <f t="shared" si="1"/>
        <v>0.6695713927395707</v>
      </c>
      <c r="G26" s="70"/>
      <c r="H26" s="109">
        <v>-90.29306</v>
      </c>
    </row>
    <row r="27" spans="1:8" s="3" customFormat="1" ht="13.5">
      <c r="A27" s="66" t="s">
        <v>177</v>
      </c>
      <c r="B27" s="70"/>
      <c r="C27" s="64">
        <v>445.57789999999994</v>
      </c>
      <c r="D27" s="64">
        <v>440.78839</v>
      </c>
      <c r="E27" s="64">
        <f t="shared" si="0"/>
        <v>-4.78950999999995</v>
      </c>
      <c r="F27" s="106">
        <f t="shared" si="1"/>
        <v>0.9892510153667856</v>
      </c>
      <c r="G27" s="70"/>
      <c r="H27" s="109">
        <v>-8.24766</v>
      </c>
    </row>
    <row r="28" spans="1:8" s="3" customFormat="1" ht="13.5">
      <c r="A28" s="63" t="s">
        <v>34</v>
      </c>
      <c r="B28" s="70"/>
      <c r="C28" s="64">
        <v>16.3906</v>
      </c>
      <c r="D28" s="64">
        <v>17.725849999999998</v>
      </c>
      <c r="E28" s="64">
        <f t="shared" si="0"/>
        <v>1.3352499999999985</v>
      </c>
      <c r="F28" s="106">
        <f t="shared" si="1"/>
        <v>1.0814643759227849</v>
      </c>
      <c r="G28" s="70"/>
      <c r="H28" s="109">
        <v>1.33525</v>
      </c>
    </row>
    <row r="29" spans="1:8" s="3" customFormat="1" ht="13.5">
      <c r="A29" s="63" t="s">
        <v>16</v>
      </c>
      <c r="B29" s="70"/>
      <c r="C29" s="64">
        <v>254.92964999999998</v>
      </c>
      <c r="D29" s="64">
        <v>242.0335</v>
      </c>
      <c r="E29" s="112">
        <f t="shared" si="0"/>
        <v>-12.896149999999977</v>
      </c>
      <c r="F29" s="113">
        <f t="shared" si="1"/>
        <v>0.9494129066587587</v>
      </c>
      <c r="G29" s="114"/>
      <c r="H29" s="115">
        <v>-22.54185</v>
      </c>
    </row>
    <row r="30" spans="1:8" s="3" customFormat="1" ht="13.5">
      <c r="A30" s="66" t="s">
        <v>179</v>
      </c>
      <c r="B30" s="70"/>
      <c r="C30" s="119">
        <v>1184.27945</v>
      </c>
      <c r="D30" s="119">
        <f>1184.27945-360.2627</f>
        <v>824.01675</v>
      </c>
      <c r="E30" s="64">
        <f t="shared" si="0"/>
        <v>-360.2627</v>
      </c>
      <c r="F30" s="106">
        <f t="shared" si="1"/>
        <v>0.6957958698008312</v>
      </c>
      <c r="G30" s="70"/>
      <c r="H30" s="109">
        <v>-653.66299</v>
      </c>
    </row>
    <row r="31" spans="1:8" s="3" customFormat="1" ht="13.5">
      <c r="A31" s="66" t="s">
        <v>178</v>
      </c>
      <c r="B31" s="70"/>
      <c r="C31" s="64">
        <v>686.8331400000002</v>
      </c>
      <c r="D31" s="64">
        <v>753.7398299999999</v>
      </c>
      <c r="E31" s="64">
        <f t="shared" si="0"/>
        <v>66.90668999999968</v>
      </c>
      <c r="F31" s="106">
        <f t="shared" si="1"/>
        <v>1.097413310604086</v>
      </c>
      <c r="G31" s="70"/>
      <c r="H31" s="109">
        <v>43.67234</v>
      </c>
    </row>
    <row r="32" spans="1:8" s="3" customFormat="1" ht="13.5">
      <c r="A32" s="66" t="s">
        <v>166</v>
      </c>
      <c r="B32" s="70"/>
      <c r="C32" s="119">
        <v>333.19744000000003</v>
      </c>
      <c r="D32" s="119">
        <v>344.58769</v>
      </c>
      <c r="E32" s="64">
        <f t="shared" si="0"/>
        <v>11.39024999999998</v>
      </c>
      <c r="F32" s="106">
        <f t="shared" si="1"/>
        <v>1.0341846864129567</v>
      </c>
      <c r="G32" s="70"/>
      <c r="H32" s="109">
        <v>-48.44484</v>
      </c>
    </row>
    <row r="33" spans="1:8" s="3" customFormat="1" ht="13.5">
      <c r="A33" s="66" t="s">
        <v>231</v>
      </c>
      <c r="B33" s="70"/>
      <c r="C33" s="64">
        <v>290.59785</v>
      </c>
      <c r="D33" s="64">
        <v>278.5943</v>
      </c>
      <c r="E33" s="64">
        <f t="shared" si="0"/>
        <v>-12.003550000000018</v>
      </c>
      <c r="F33" s="106">
        <f t="shared" si="1"/>
        <v>0.9586936035486842</v>
      </c>
      <c r="G33" s="70"/>
      <c r="H33" s="109">
        <v>-12.003549999999999</v>
      </c>
    </row>
    <row r="34" spans="1:8" s="3" customFormat="1" ht="13.5">
      <c r="A34" s="66" t="s">
        <v>232</v>
      </c>
      <c r="B34" s="70"/>
      <c r="C34" s="119">
        <v>11.13575</v>
      </c>
      <c r="D34" s="119">
        <v>9.825</v>
      </c>
      <c r="E34" s="64">
        <f t="shared" si="0"/>
        <v>-1.3107500000000005</v>
      </c>
      <c r="F34" s="106">
        <f t="shared" si="1"/>
        <v>0.8822935141324113</v>
      </c>
      <c r="G34" s="70"/>
      <c r="H34" s="109">
        <v>-1.31075</v>
      </c>
    </row>
    <row r="35" spans="1:8" s="3" customFormat="1" ht="13.5">
      <c r="A35" s="66" t="s">
        <v>233</v>
      </c>
      <c r="B35" s="70"/>
      <c r="C35" s="64">
        <v>128.5881</v>
      </c>
      <c r="D35" s="64">
        <v>130.71925</v>
      </c>
      <c r="E35" s="64">
        <f t="shared" si="0"/>
        <v>2.131149999999991</v>
      </c>
      <c r="F35" s="106">
        <f t="shared" si="1"/>
        <v>1.0165734620855273</v>
      </c>
      <c r="G35" s="70"/>
      <c r="H35" s="109">
        <v>2.13115</v>
      </c>
    </row>
    <row r="36" spans="1:8" s="3" customFormat="1" ht="13.5">
      <c r="A36" s="63" t="s">
        <v>7</v>
      </c>
      <c r="B36" s="70"/>
      <c r="C36" s="64">
        <v>998.20725</v>
      </c>
      <c r="D36" s="64">
        <v>995.2709600000001</v>
      </c>
      <c r="E36" s="64">
        <f aca="true" t="shared" si="2" ref="E36:E67">D36-C36</f>
        <v>-2.9362899999999854</v>
      </c>
      <c r="F36" s="106">
        <f aca="true" t="shared" si="3" ref="F36:F67">D36/C36</f>
        <v>0.9970584365120571</v>
      </c>
      <c r="G36" s="70"/>
      <c r="H36" s="109">
        <v>-2.93629</v>
      </c>
    </row>
    <row r="37" spans="1:8" s="3" customFormat="1" ht="13.5">
      <c r="A37" s="68" t="s">
        <v>167</v>
      </c>
      <c r="B37" s="70"/>
      <c r="C37" s="119">
        <v>290.32980999999995</v>
      </c>
      <c r="D37" s="119">
        <v>298.73044999999996</v>
      </c>
      <c r="E37" s="64">
        <f t="shared" si="2"/>
        <v>8.40064000000001</v>
      </c>
      <c r="F37" s="106">
        <f t="shared" si="3"/>
        <v>1.028934817268678</v>
      </c>
      <c r="G37" s="70"/>
      <c r="H37" s="109">
        <v>-9.87848</v>
      </c>
    </row>
    <row r="38" spans="1:8" s="3" customFormat="1" ht="13.5">
      <c r="A38" s="63" t="s">
        <v>39</v>
      </c>
      <c r="B38" s="70"/>
      <c r="C38" s="119">
        <v>1300.08431</v>
      </c>
      <c r="D38" s="119">
        <f>1300.08431-396.45102</f>
        <v>903.63329</v>
      </c>
      <c r="E38" s="64">
        <f t="shared" si="2"/>
        <v>-396.45101999999997</v>
      </c>
      <c r="F38" s="106">
        <f t="shared" si="3"/>
        <v>0.6950574536200657</v>
      </c>
      <c r="G38" s="70"/>
      <c r="H38" s="109">
        <v>-396.45102</v>
      </c>
    </row>
    <row r="39" spans="1:8" s="3" customFormat="1" ht="13.5">
      <c r="A39" s="63" t="s">
        <v>40</v>
      </c>
      <c r="B39" s="70"/>
      <c r="C39" s="64">
        <v>423.68143</v>
      </c>
      <c r="D39" s="64">
        <v>435.86065</v>
      </c>
      <c r="E39" s="64">
        <f t="shared" si="2"/>
        <v>12.179220000000043</v>
      </c>
      <c r="F39" s="106">
        <f t="shared" si="3"/>
        <v>1.0287461737466286</v>
      </c>
      <c r="G39" s="70"/>
      <c r="H39" s="109">
        <v>-51.74543</v>
      </c>
    </row>
    <row r="40" spans="1:8" s="3" customFormat="1" ht="13.5">
      <c r="A40" s="66" t="s">
        <v>234</v>
      </c>
      <c r="B40" s="70"/>
      <c r="C40" s="64">
        <v>364.99397999999997</v>
      </c>
      <c r="D40" s="64">
        <v>373.49991000000006</v>
      </c>
      <c r="E40" s="64">
        <f t="shared" si="2"/>
        <v>8.505930000000092</v>
      </c>
      <c r="F40" s="106">
        <f t="shared" si="3"/>
        <v>1.0233043021695867</v>
      </c>
      <c r="G40" s="70"/>
      <c r="H40" s="109">
        <v>8.505930000000001</v>
      </c>
    </row>
    <row r="41" spans="1:8" s="3" customFormat="1" ht="13.5">
      <c r="A41" s="66" t="s">
        <v>147</v>
      </c>
      <c r="B41" s="70"/>
      <c r="C41" s="119">
        <v>251.89330999999999</v>
      </c>
      <c r="D41" s="119">
        <v>203.73395000000002</v>
      </c>
      <c r="E41" s="64">
        <f t="shared" si="2"/>
        <v>-48.159359999999964</v>
      </c>
      <c r="F41" s="106">
        <f t="shared" si="3"/>
        <v>0.8088104840894743</v>
      </c>
      <c r="G41" s="70"/>
      <c r="H41" s="109">
        <v>-97.04687</v>
      </c>
    </row>
    <row r="42" spans="1:8" s="3" customFormat="1" ht="13.5">
      <c r="A42" s="66" t="s">
        <v>162</v>
      </c>
      <c r="B42" s="70"/>
      <c r="C42" s="64">
        <v>112.10007000000002</v>
      </c>
      <c r="D42" s="64">
        <v>117.3433</v>
      </c>
      <c r="E42" s="64">
        <f t="shared" si="2"/>
        <v>5.243229999999983</v>
      </c>
      <c r="F42" s="106">
        <f t="shared" si="3"/>
        <v>1.0467727629429668</v>
      </c>
      <c r="G42" s="70"/>
      <c r="H42" s="109">
        <v>5.24323</v>
      </c>
    </row>
    <row r="43" spans="1:8" s="3" customFormat="1" ht="13.5">
      <c r="A43" s="66" t="s">
        <v>161</v>
      </c>
      <c r="B43" s="70"/>
      <c r="C43" s="64">
        <v>27.890459999999997</v>
      </c>
      <c r="D43" s="64">
        <v>38.80833</v>
      </c>
      <c r="E43" s="64">
        <f t="shared" si="2"/>
        <v>10.91787</v>
      </c>
      <c r="F43" s="106">
        <f t="shared" si="3"/>
        <v>1.3914553578535456</v>
      </c>
      <c r="G43" s="70"/>
      <c r="H43" s="109">
        <v>10.91787</v>
      </c>
    </row>
    <row r="44" spans="1:8" s="3" customFormat="1" ht="13.5">
      <c r="A44" s="66" t="s">
        <v>188</v>
      </c>
      <c r="B44" s="70"/>
      <c r="C44" s="64">
        <v>614.3272099999999</v>
      </c>
      <c r="D44" s="64">
        <v>461.59782999999993</v>
      </c>
      <c r="E44" s="64">
        <f t="shared" si="2"/>
        <v>-152.72938</v>
      </c>
      <c r="F44" s="106">
        <f t="shared" si="3"/>
        <v>0.7513875708028626</v>
      </c>
      <c r="G44" s="70"/>
      <c r="H44" s="109">
        <v>-341.37685</v>
      </c>
    </row>
    <row r="45" spans="1:8" s="3" customFormat="1" ht="13.5">
      <c r="A45" s="66" t="s">
        <v>168</v>
      </c>
      <c r="B45" s="70"/>
      <c r="C45" s="64">
        <v>1300.6560200000001</v>
      </c>
      <c r="D45" s="64">
        <v>1266.64455</v>
      </c>
      <c r="E45" s="64">
        <f t="shared" si="2"/>
        <v>-34.011470000000145</v>
      </c>
      <c r="F45" s="106">
        <f t="shared" si="3"/>
        <v>0.9738505265981084</v>
      </c>
      <c r="G45" s="70"/>
      <c r="H45" s="109">
        <v>-76.7248</v>
      </c>
    </row>
    <row r="46" spans="1:8" s="3" customFormat="1" ht="13.5">
      <c r="A46" s="66" t="s">
        <v>235</v>
      </c>
      <c r="B46" s="70"/>
      <c r="C46" s="64">
        <v>79.9829</v>
      </c>
      <c r="D46" s="64">
        <v>71.00995</v>
      </c>
      <c r="E46" s="64">
        <f t="shared" si="2"/>
        <v>-8.972949999999997</v>
      </c>
      <c r="F46" s="106">
        <f t="shared" si="3"/>
        <v>0.8878141452735523</v>
      </c>
      <c r="G46" s="70"/>
      <c r="H46" s="109">
        <v>-8.97295</v>
      </c>
    </row>
    <row r="47" spans="1:8" s="3" customFormat="1" ht="13.5">
      <c r="A47" s="66" t="s">
        <v>180</v>
      </c>
      <c r="B47" s="70"/>
      <c r="C47" s="64">
        <v>601.8775899999998</v>
      </c>
      <c r="D47" s="64">
        <v>636.3996099999999</v>
      </c>
      <c r="E47" s="64">
        <f t="shared" si="2"/>
        <v>34.52202000000011</v>
      </c>
      <c r="F47" s="106">
        <f t="shared" si="3"/>
        <v>1.0573572111232785</v>
      </c>
      <c r="G47" s="70"/>
      <c r="H47" s="109">
        <v>-0.03218</v>
      </c>
    </row>
    <row r="48" spans="1:8" s="3" customFormat="1" ht="13.5">
      <c r="A48" s="63" t="s">
        <v>17</v>
      </c>
      <c r="B48" s="70"/>
      <c r="C48" s="64">
        <v>105.91798</v>
      </c>
      <c r="D48" s="64">
        <v>101.20872</v>
      </c>
      <c r="E48" s="64">
        <f t="shared" si="2"/>
        <v>-4.7092600000000004</v>
      </c>
      <c r="F48" s="106">
        <f t="shared" si="3"/>
        <v>0.9555386158233002</v>
      </c>
      <c r="G48" s="70"/>
      <c r="H48" s="109">
        <v>-4.7092600000000004</v>
      </c>
    </row>
    <row r="49" spans="1:8" s="3" customFormat="1" ht="13.5">
      <c r="A49" s="63" t="s">
        <v>41</v>
      </c>
      <c r="B49" s="70"/>
      <c r="C49" s="64">
        <v>273.17668</v>
      </c>
      <c r="D49" s="64">
        <v>245.88372999999999</v>
      </c>
      <c r="E49" s="64">
        <f t="shared" si="2"/>
        <v>-27.29294999999999</v>
      </c>
      <c r="F49" s="106">
        <f t="shared" si="3"/>
        <v>0.9000904835654346</v>
      </c>
      <c r="G49" s="70"/>
      <c r="H49" s="109">
        <v>-27.29295</v>
      </c>
    </row>
    <row r="50" spans="1:8" s="3" customFormat="1" ht="13.5">
      <c r="A50" s="66" t="s">
        <v>266</v>
      </c>
      <c r="B50" s="70"/>
      <c r="C50" s="119">
        <v>48.59936</v>
      </c>
      <c r="D50" s="119">
        <v>48.702349999999996</v>
      </c>
      <c r="E50" s="64">
        <f t="shared" si="2"/>
        <v>0.10298999999999836</v>
      </c>
      <c r="F50" s="106">
        <f t="shared" si="3"/>
        <v>1.0021191637091518</v>
      </c>
      <c r="G50" s="70"/>
      <c r="H50" s="109">
        <v>0.10299</v>
      </c>
    </row>
    <row r="51" spans="1:8" s="3" customFormat="1" ht="13.5">
      <c r="A51" s="66" t="s">
        <v>158</v>
      </c>
      <c r="B51" s="70"/>
      <c r="C51" s="119">
        <v>408.3076000000001</v>
      </c>
      <c r="D51" s="119">
        <v>277.25475</v>
      </c>
      <c r="E51" s="64">
        <f t="shared" si="2"/>
        <v>-131.0528500000001</v>
      </c>
      <c r="F51" s="106">
        <f t="shared" si="3"/>
        <v>0.6790340174907348</v>
      </c>
      <c r="G51" s="70"/>
      <c r="H51" s="109">
        <v>-131.05285</v>
      </c>
    </row>
    <row r="52" spans="1:8" s="3" customFormat="1" ht="13.5">
      <c r="A52" s="63" t="s">
        <v>33</v>
      </c>
      <c r="B52" s="70"/>
      <c r="C52" s="119">
        <v>178.46249000000003</v>
      </c>
      <c r="D52" s="119">
        <v>171.14098000000004</v>
      </c>
      <c r="E52" s="64">
        <f t="shared" si="2"/>
        <v>-7.321509999999989</v>
      </c>
      <c r="F52" s="106">
        <f t="shared" si="3"/>
        <v>0.958974516157429</v>
      </c>
      <c r="G52" s="70"/>
      <c r="H52" s="109">
        <v>-7.32151</v>
      </c>
    </row>
    <row r="53" spans="1:8" s="3" customFormat="1" ht="13.5">
      <c r="A53" s="63" t="s">
        <v>32</v>
      </c>
      <c r="B53" s="70"/>
      <c r="C53" s="119">
        <v>72.69465</v>
      </c>
      <c r="D53" s="119">
        <v>71.493</v>
      </c>
      <c r="E53" s="64">
        <f t="shared" si="2"/>
        <v>-1.2016500000000008</v>
      </c>
      <c r="F53" s="106">
        <f t="shared" si="3"/>
        <v>0.9834698977159942</v>
      </c>
      <c r="G53" s="70"/>
      <c r="H53" s="109">
        <v>-1.20165</v>
      </c>
    </row>
    <row r="54" spans="1:8" s="3" customFormat="1" ht="13.5">
      <c r="A54" s="66" t="s">
        <v>236</v>
      </c>
      <c r="B54" s="70"/>
      <c r="C54" s="64">
        <v>4.99225</v>
      </c>
      <c r="D54" s="64">
        <v>6.98</v>
      </c>
      <c r="E54" s="64">
        <f t="shared" si="2"/>
        <v>1.9877500000000001</v>
      </c>
      <c r="F54" s="106">
        <f t="shared" si="3"/>
        <v>1.3981671590965998</v>
      </c>
      <c r="G54" s="70"/>
      <c r="H54" s="109">
        <v>1.98775</v>
      </c>
    </row>
    <row r="55" spans="1:8" s="3" customFormat="1" ht="13.5">
      <c r="A55" s="63" t="s">
        <v>18</v>
      </c>
      <c r="B55" s="70"/>
      <c r="C55" s="119">
        <v>2962.45908</v>
      </c>
      <c r="D55" s="119">
        <v>2959.04847</v>
      </c>
      <c r="E55" s="64">
        <f t="shared" si="2"/>
        <v>-3.410609999999906</v>
      </c>
      <c r="F55" s="106">
        <f t="shared" si="3"/>
        <v>0.9988487233383153</v>
      </c>
      <c r="G55" s="70"/>
      <c r="H55" s="109">
        <v>-3.41061</v>
      </c>
    </row>
    <row r="56" spans="1:8" s="3" customFormat="1" ht="13.5">
      <c r="A56" s="66" t="s">
        <v>251</v>
      </c>
      <c r="B56" s="70"/>
      <c r="C56" s="64">
        <v>1102.7803499999998</v>
      </c>
      <c r="D56" s="64">
        <v>1231.0012800000002</v>
      </c>
      <c r="E56" s="64">
        <f t="shared" si="2"/>
        <v>128.2209300000004</v>
      </c>
      <c r="F56" s="106">
        <f t="shared" si="3"/>
        <v>1.1162705973134182</v>
      </c>
      <c r="G56" s="70"/>
      <c r="H56" s="109">
        <v>142.57917</v>
      </c>
    </row>
    <row r="57" spans="1:8" s="3" customFormat="1" ht="13.5">
      <c r="A57" s="66" t="s">
        <v>181</v>
      </c>
      <c r="B57" s="70"/>
      <c r="C57" s="64">
        <v>186.35491999999996</v>
      </c>
      <c r="D57" s="64">
        <v>170.32479999999998</v>
      </c>
      <c r="E57" s="64">
        <f t="shared" si="2"/>
        <v>-16.030119999999982</v>
      </c>
      <c r="F57" s="106">
        <f t="shared" si="3"/>
        <v>0.9139806987655599</v>
      </c>
      <c r="G57" s="70"/>
      <c r="H57" s="109">
        <v>-43.863150000000005</v>
      </c>
    </row>
    <row r="58" spans="1:8" s="3" customFormat="1" ht="13.5">
      <c r="A58" s="66" t="s">
        <v>237</v>
      </c>
      <c r="B58" s="70"/>
      <c r="C58" s="64">
        <v>293.25677</v>
      </c>
      <c r="D58" s="64">
        <v>314.15424999999993</v>
      </c>
      <c r="E58" s="64">
        <f t="shared" si="2"/>
        <v>20.897479999999916</v>
      </c>
      <c r="F58" s="106">
        <f t="shared" si="3"/>
        <v>1.0712600087629687</v>
      </c>
      <c r="G58" s="70"/>
      <c r="H58" s="109">
        <v>20.897479999999998</v>
      </c>
    </row>
    <row r="59" spans="1:8" s="3" customFormat="1" ht="13.5">
      <c r="A59" s="81" t="s">
        <v>156</v>
      </c>
      <c r="B59" s="70"/>
      <c r="C59" s="64">
        <v>321.12778000000003</v>
      </c>
      <c r="D59" s="64">
        <v>296.3103100000001</v>
      </c>
      <c r="E59" s="64">
        <f t="shared" si="2"/>
        <v>-24.817469999999958</v>
      </c>
      <c r="F59" s="106">
        <f t="shared" si="3"/>
        <v>0.9227177729687542</v>
      </c>
      <c r="G59" s="70"/>
      <c r="H59" s="109">
        <v>-53.93667</v>
      </c>
    </row>
    <row r="60" spans="1:8" s="3" customFormat="1" ht="13.5">
      <c r="A60" s="63" t="s">
        <v>42</v>
      </c>
      <c r="B60" s="70"/>
      <c r="C60" s="64">
        <v>309.2803</v>
      </c>
      <c r="D60" s="64">
        <v>259.77223</v>
      </c>
      <c r="E60" s="64">
        <f t="shared" si="2"/>
        <v>-49.50807000000003</v>
      </c>
      <c r="F60" s="106">
        <f t="shared" si="3"/>
        <v>0.8399249160066127</v>
      </c>
      <c r="G60" s="70"/>
      <c r="H60" s="109">
        <v>-98.13322</v>
      </c>
    </row>
    <row r="61" spans="1:8" s="3" customFormat="1" ht="13.5">
      <c r="A61" s="63" t="s">
        <v>20</v>
      </c>
      <c r="B61" s="70"/>
      <c r="C61" s="64">
        <v>810.3498000000001</v>
      </c>
      <c r="D61" s="64">
        <v>828.2599</v>
      </c>
      <c r="E61" s="64">
        <f t="shared" si="2"/>
        <v>17.910099999999943</v>
      </c>
      <c r="F61" s="106">
        <f t="shared" si="3"/>
        <v>1.0221016899121835</v>
      </c>
      <c r="G61" s="70"/>
      <c r="H61" s="109">
        <v>17.9101</v>
      </c>
    </row>
    <row r="62" spans="1:8" s="3" customFormat="1" ht="13.5">
      <c r="A62" s="66" t="s">
        <v>250</v>
      </c>
      <c r="B62" s="70"/>
      <c r="C62" s="64">
        <v>338.97436000000005</v>
      </c>
      <c r="D62" s="64">
        <v>283.2596</v>
      </c>
      <c r="E62" s="64">
        <f t="shared" si="2"/>
        <v>-55.71476000000007</v>
      </c>
      <c r="F62" s="106">
        <f t="shared" si="3"/>
        <v>0.8356372440676633</v>
      </c>
      <c r="G62" s="70"/>
      <c r="H62" s="109">
        <v>-55.714760000000005</v>
      </c>
    </row>
    <row r="63" spans="1:8" s="3" customFormat="1" ht="13.5">
      <c r="A63" s="66" t="s">
        <v>169</v>
      </c>
      <c r="B63" s="70"/>
      <c r="C63" s="64">
        <v>2324.9278</v>
      </c>
      <c r="D63" s="64">
        <v>2490.75518</v>
      </c>
      <c r="E63" s="64">
        <f t="shared" si="2"/>
        <v>165.82738000000018</v>
      </c>
      <c r="F63" s="106">
        <f t="shared" si="3"/>
        <v>1.0713258192361932</v>
      </c>
      <c r="G63" s="70"/>
      <c r="H63" s="109">
        <v>-267.23852</v>
      </c>
    </row>
    <row r="64" spans="1:8" s="3" customFormat="1" ht="13.5">
      <c r="A64" s="66" t="s">
        <v>238</v>
      </c>
      <c r="B64" s="34"/>
      <c r="C64" s="116">
        <v>77.11092000000001</v>
      </c>
      <c r="D64" s="116">
        <v>67.90966</v>
      </c>
      <c r="E64" s="64">
        <f t="shared" si="2"/>
        <v>-9.201260000000005</v>
      </c>
      <c r="F64" s="106">
        <f t="shared" si="3"/>
        <v>0.8806750068602475</v>
      </c>
      <c r="G64" s="34"/>
      <c r="H64" s="110">
        <v>-9.26126</v>
      </c>
    </row>
    <row r="65" spans="1:8" s="3" customFormat="1" ht="13.5">
      <c r="A65" s="66" t="s">
        <v>170</v>
      </c>
      <c r="B65" s="34"/>
      <c r="C65" s="116">
        <v>325.93220999999994</v>
      </c>
      <c r="D65" s="116">
        <v>267.75496</v>
      </c>
      <c r="E65" s="64">
        <f t="shared" si="2"/>
        <v>-58.17724999999996</v>
      </c>
      <c r="F65" s="106">
        <f t="shared" si="3"/>
        <v>0.8215050608223103</v>
      </c>
      <c r="G65" s="34"/>
      <c r="H65" s="110">
        <v>-209.63039</v>
      </c>
    </row>
    <row r="66" spans="1:8" s="3" customFormat="1" ht="13.5">
      <c r="A66" s="65" t="s">
        <v>183</v>
      </c>
      <c r="B66" s="34"/>
      <c r="C66" s="117">
        <v>53.314730000000004</v>
      </c>
      <c r="D66" s="117">
        <v>51.77175</v>
      </c>
      <c r="E66" s="64">
        <f t="shared" si="2"/>
        <v>-1.5429800000000071</v>
      </c>
      <c r="F66" s="106">
        <f t="shared" si="3"/>
        <v>0.9710590300279115</v>
      </c>
      <c r="G66" s="34"/>
      <c r="H66" s="110">
        <v>-2.2236</v>
      </c>
    </row>
    <row r="67" spans="1:12" s="3" customFormat="1" ht="13.5">
      <c r="A67" s="63" t="s">
        <v>21</v>
      </c>
      <c r="B67" s="34"/>
      <c r="C67" s="116">
        <v>894.2074700000002</v>
      </c>
      <c r="D67" s="116">
        <v>998.1672699999999</v>
      </c>
      <c r="E67" s="64">
        <f t="shared" si="2"/>
        <v>103.95979999999975</v>
      </c>
      <c r="F67" s="106">
        <f t="shared" si="3"/>
        <v>1.1162591495684997</v>
      </c>
      <c r="G67" s="34"/>
      <c r="H67" s="110">
        <v>101.14744999999999</v>
      </c>
      <c r="L67" s="107"/>
    </row>
    <row r="68" spans="1:8" s="3" customFormat="1" ht="13.5">
      <c r="A68" s="66" t="s">
        <v>184</v>
      </c>
      <c r="B68" s="34"/>
      <c r="C68" s="118">
        <v>702.3216700000002</v>
      </c>
      <c r="D68" s="118">
        <v>819.83085</v>
      </c>
      <c r="E68" s="64">
        <f aca="true" t="shared" si="4" ref="E68:E99">D68-C68</f>
        <v>117.5091799999999</v>
      </c>
      <c r="F68" s="106">
        <f aca="true" t="shared" si="5" ref="F68:F103">D68/C68</f>
        <v>1.1673153271776449</v>
      </c>
      <c r="G68" s="34"/>
      <c r="H68" s="110">
        <v>117.53041</v>
      </c>
    </row>
    <row r="69" spans="1:12" s="3" customFormat="1" ht="13.5">
      <c r="A69" s="66" t="s">
        <v>182</v>
      </c>
      <c r="B69" s="34"/>
      <c r="C69" s="116">
        <v>541.28229</v>
      </c>
      <c r="D69" s="116">
        <v>548.85263</v>
      </c>
      <c r="E69" s="64">
        <f t="shared" si="4"/>
        <v>7.570339999999987</v>
      </c>
      <c r="F69" s="106">
        <f t="shared" si="5"/>
        <v>1.01398593698678</v>
      </c>
      <c r="G69" s="34"/>
      <c r="H69" s="110">
        <v>10.8288</v>
      </c>
      <c r="L69" s="33"/>
    </row>
    <row r="70" spans="1:8" s="3" customFormat="1" ht="13.5">
      <c r="A70" s="66" t="s">
        <v>244</v>
      </c>
      <c r="B70" s="34"/>
      <c r="C70" s="116">
        <v>214.10099000000002</v>
      </c>
      <c r="D70" s="116">
        <v>226.36745</v>
      </c>
      <c r="E70" s="64">
        <f t="shared" si="4"/>
        <v>12.266459999999967</v>
      </c>
      <c r="F70" s="106">
        <f t="shared" si="5"/>
        <v>1.0572928691268544</v>
      </c>
      <c r="G70" s="34"/>
      <c r="H70" s="110">
        <v>-5.925350000000001</v>
      </c>
    </row>
    <row r="71" spans="1:8" s="3" customFormat="1" ht="13.5">
      <c r="A71" s="63" t="s">
        <v>22</v>
      </c>
      <c r="B71" s="34"/>
      <c r="C71" s="118">
        <v>383.19400999999993</v>
      </c>
      <c r="D71" s="118">
        <v>434.22859000000005</v>
      </c>
      <c r="E71" s="64">
        <f t="shared" si="4"/>
        <v>51.03458000000012</v>
      </c>
      <c r="F71" s="106">
        <f t="shared" si="5"/>
        <v>1.1331820922774867</v>
      </c>
      <c r="G71" s="34"/>
      <c r="H71" s="110">
        <v>51.03458</v>
      </c>
    </row>
    <row r="72" spans="1:8" s="3" customFormat="1" ht="13.5">
      <c r="A72" s="66" t="s">
        <v>300</v>
      </c>
      <c r="B72" s="34"/>
      <c r="C72" s="118">
        <v>163.98888</v>
      </c>
      <c r="D72" s="118">
        <f>163.98888-18.7954</f>
        <v>145.19348</v>
      </c>
      <c r="E72" s="64">
        <f t="shared" si="4"/>
        <v>-18.7954</v>
      </c>
      <c r="F72" s="106">
        <f t="shared" si="5"/>
        <v>0.8853861310596182</v>
      </c>
      <c r="G72" s="34"/>
      <c r="H72" s="110">
        <v>-18.7954</v>
      </c>
    </row>
    <row r="73" spans="1:8" s="3" customFormat="1" ht="13.5">
      <c r="A73" s="66" t="s">
        <v>23</v>
      </c>
      <c r="B73" s="34"/>
      <c r="C73" s="118">
        <v>63.02486</v>
      </c>
      <c r="D73" s="118">
        <v>70.69787</v>
      </c>
      <c r="E73" s="64">
        <f t="shared" si="4"/>
        <v>7.673009999999998</v>
      </c>
      <c r="F73" s="106">
        <f t="shared" si="5"/>
        <v>1.1217457682571608</v>
      </c>
      <c r="G73" s="34"/>
      <c r="H73" s="110">
        <v>7.67301</v>
      </c>
    </row>
    <row r="74" spans="1:8" s="3" customFormat="1" ht="13.5">
      <c r="A74" s="66" t="s">
        <v>185</v>
      </c>
      <c r="B74" s="34"/>
      <c r="C74" s="118">
        <v>151.47712</v>
      </c>
      <c r="D74" s="118">
        <v>145.16485</v>
      </c>
      <c r="E74" s="64">
        <f t="shared" si="4"/>
        <v>-6.312270000000012</v>
      </c>
      <c r="F74" s="106">
        <f t="shared" si="5"/>
        <v>0.9583285581347202</v>
      </c>
      <c r="G74" s="34"/>
      <c r="H74" s="110">
        <v>-35.70207</v>
      </c>
    </row>
    <row r="75" spans="1:8" s="3" customFormat="1" ht="13.5">
      <c r="A75" s="63" t="s">
        <v>24</v>
      </c>
      <c r="B75" s="34"/>
      <c r="C75" s="118">
        <v>321.75917</v>
      </c>
      <c r="D75" s="118">
        <v>346.03567999999996</v>
      </c>
      <c r="E75" s="64">
        <f t="shared" si="4"/>
        <v>24.276509999999973</v>
      </c>
      <c r="F75" s="106">
        <f t="shared" si="5"/>
        <v>1.0754493181965878</v>
      </c>
      <c r="G75" s="34"/>
      <c r="H75" s="110">
        <v>45.87206</v>
      </c>
    </row>
    <row r="76" spans="1:8" s="3" customFormat="1" ht="13.5">
      <c r="A76" s="63" t="s">
        <v>9</v>
      </c>
      <c r="B76" s="34"/>
      <c r="C76" s="116">
        <v>218.14285</v>
      </c>
      <c r="D76" s="116">
        <v>233.10499999999996</v>
      </c>
      <c r="E76" s="64">
        <f t="shared" si="4"/>
        <v>14.962149999999951</v>
      </c>
      <c r="F76" s="106">
        <f t="shared" si="5"/>
        <v>1.0685887710736335</v>
      </c>
      <c r="G76" s="34"/>
      <c r="H76" s="110">
        <v>14.42515</v>
      </c>
    </row>
    <row r="77" spans="1:8" s="3" customFormat="1" ht="13.5">
      <c r="A77" s="66" t="s">
        <v>171</v>
      </c>
      <c r="B77" s="34"/>
      <c r="C77" s="118">
        <v>194.75263</v>
      </c>
      <c r="D77" s="118">
        <v>200.92622</v>
      </c>
      <c r="E77" s="64">
        <f t="shared" si="4"/>
        <v>6.17358999999999</v>
      </c>
      <c r="F77" s="106">
        <f t="shared" si="5"/>
        <v>1.0316996489341377</v>
      </c>
      <c r="G77" s="34"/>
      <c r="H77" s="110">
        <v>1.75402</v>
      </c>
    </row>
    <row r="78" spans="1:8" s="3" customFormat="1" ht="13.5">
      <c r="A78" s="66" t="s">
        <v>264</v>
      </c>
      <c r="B78" s="34"/>
      <c r="C78" s="118">
        <v>271.05138999999997</v>
      </c>
      <c r="D78" s="118">
        <v>257.02684000000005</v>
      </c>
      <c r="E78" s="64">
        <f t="shared" si="4"/>
        <v>-14.02454999999992</v>
      </c>
      <c r="F78" s="106">
        <f t="shared" si="5"/>
        <v>0.9482587047423002</v>
      </c>
      <c r="G78" s="34"/>
      <c r="H78" s="110">
        <v>-14.02455</v>
      </c>
    </row>
    <row r="79" spans="1:8" s="3" customFormat="1" ht="13.5">
      <c r="A79" s="66" t="s">
        <v>239</v>
      </c>
      <c r="B79" s="34"/>
      <c r="C79" s="116">
        <v>787.71975</v>
      </c>
      <c r="D79" s="116">
        <v>721.4812</v>
      </c>
      <c r="E79" s="64">
        <f t="shared" si="4"/>
        <v>-66.23855000000003</v>
      </c>
      <c r="F79" s="106">
        <f t="shared" si="5"/>
        <v>0.9159110203851052</v>
      </c>
      <c r="G79" s="34"/>
      <c r="H79" s="110">
        <v>-66.23855</v>
      </c>
    </row>
    <row r="80" spans="1:8" s="3" customFormat="1" ht="13.5">
      <c r="A80" s="66" t="s">
        <v>189</v>
      </c>
      <c r="B80" s="34"/>
      <c r="C80" s="116">
        <v>93.10865</v>
      </c>
      <c r="D80" s="116">
        <v>88.32279999999999</v>
      </c>
      <c r="E80" s="64">
        <f t="shared" si="4"/>
        <v>-4.785850000000011</v>
      </c>
      <c r="F80" s="106">
        <f t="shared" si="5"/>
        <v>0.9485992977022005</v>
      </c>
      <c r="G80" s="34"/>
      <c r="H80" s="110">
        <v>-11.13704</v>
      </c>
    </row>
    <row r="81" spans="1:8" s="3" customFormat="1" ht="13.5">
      <c r="A81" s="66" t="s">
        <v>240</v>
      </c>
      <c r="B81" s="34"/>
      <c r="C81" s="116">
        <v>105.98144999999998</v>
      </c>
      <c r="D81" s="116">
        <v>90.92025</v>
      </c>
      <c r="E81" s="64">
        <f t="shared" si="4"/>
        <v>-15.061199999999985</v>
      </c>
      <c r="F81" s="106">
        <f t="shared" si="5"/>
        <v>0.857888338006321</v>
      </c>
      <c r="G81" s="34"/>
      <c r="H81" s="110">
        <v>-15.061200000000001</v>
      </c>
    </row>
    <row r="82" spans="1:8" s="3" customFormat="1" ht="13.5">
      <c r="A82" s="66" t="s">
        <v>295</v>
      </c>
      <c r="B82" s="34"/>
      <c r="C82" s="118">
        <v>295.16131</v>
      </c>
      <c r="D82" s="118">
        <v>266.93555000000003</v>
      </c>
      <c r="E82" s="64">
        <f t="shared" si="4"/>
        <v>-28.22575999999998</v>
      </c>
      <c r="F82" s="106">
        <f t="shared" si="5"/>
        <v>0.9043717484517195</v>
      </c>
      <c r="G82" s="34"/>
      <c r="H82" s="110">
        <v>-28.225759999999998</v>
      </c>
    </row>
    <row r="83" spans="1:8" s="3" customFormat="1" ht="13.5">
      <c r="A83" s="66" t="s">
        <v>197</v>
      </c>
      <c r="B83" s="34"/>
      <c r="C83" s="116">
        <v>214.1486</v>
      </c>
      <c r="D83" s="116">
        <v>208.56504999999999</v>
      </c>
      <c r="E83" s="64">
        <f t="shared" si="4"/>
        <v>-5.5835500000000025</v>
      </c>
      <c r="F83" s="106">
        <f t="shared" si="5"/>
        <v>0.9739267499297217</v>
      </c>
      <c r="G83" s="34"/>
      <c r="H83" s="110">
        <v>-10.80935</v>
      </c>
    </row>
    <row r="84" spans="1:9" s="3" customFormat="1" ht="13.5">
      <c r="A84" s="63" t="s">
        <v>144</v>
      </c>
      <c r="B84" s="34"/>
      <c r="C84" s="116">
        <v>74.13784999999999</v>
      </c>
      <c r="D84" s="116">
        <v>75.63005000000001</v>
      </c>
      <c r="E84" s="64">
        <f t="shared" si="4"/>
        <v>1.4922000000000253</v>
      </c>
      <c r="F84" s="106">
        <f t="shared" si="5"/>
        <v>1.020127370836894</v>
      </c>
      <c r="G84" s="34"/>
      <c r="H84" s="110">
        <v>1.4922</v>
      </c>
      <c r="I84" s="33"/>
    </row>
    <row r="85" spans="1:8" s="3" customFormat="1" ht="13.5">
      <c r="A85" s="66" t="s">
        <v>172</v>
      </c>
      <c r="B85" s="34"/>
      <c r="C85" s="118">
        <v>228.84348</v>
      </c>
      <c r="D85" s="118">
        <v>228.39592</v>
      </c>
      <c r="E85" s="64">
        <f t="shared" si="4"/>
        <v>-0.44756000000000995</v>
      </c>
      <c r="F85" s="106">
        <f t="shared" si="5"/>
        <v>0.9980442527792358</v>
      </c>
      <c r="G85" s="34"/>
      <c r="H85" s="110">
        <v>-116.9836</v>
      </c>
    </row>
    <row r="86" spans="1:8" s="3" customFormat="1" ht="13.5">
      <c r="A86" s="66" t="s">
        <v>241</v>
      </c>
      <c r="B86" s="34"/>
      <c r="C86" s="116">
        <v>201.82710999999998</v>
      </c>
      <c r="D86" s="116">
        <v>202.61675</v>
      </c>
      <c r="E86" s="64">
        <f t="shared" si="4"/>
        <v>0.7896400000000199</v>
      </c>
      <c r="F86" s="106">
        <f t="shared" si="5"/>
        <v>1.0039124575484435</v>
      </c>
      <c r="G86" s="34"/>
      <c r="H86" s="110">
        <v>0.78964</v>
      </c>
    </row>
    <row r="87" spans="1:8" s="3" customFormat="1" ht="13.5">
      <c r="A87" s="66" t="s">
        <v>242</v>
      </c>
      <c r="B87" s="34"/>
      <c r="C87" s="116">
        <v>437.2423300000001</v>
      </c>
      <c r="D87" s="116">
        <v>405.9455</v>
      </c>
      <c r="E87" s="64">
        <f t="shared" si="4"/>
        <v>-31.296830000000114</v>
      </c>
      <c r="F87" s="106">
        <f t="shared" si="5"/>
        <v>0.9284222321292632</v>
      </c>
      <c r="G87" s="34"/>
      <c r="H87" s="110">
        <v>-31.296830000000003</v>
      </c>
    </row>
    <row r="88" spans="1:8" s="3" customFormat="1" ht="13.5">
      <c r="A88" s="66" t="s">
        <v>173</v>
      </c>
      <c r="B88" s="34"/>
      <c r="C88" s="116">
        <v>611.74878</v>
      </c>
      <c r="D88" s="116">
        <v>531.2076999999999</v>
      </c>
      <c r="E88" s="64">
        <f t="shared" si="4"/>
        <v>-80.54108000000008</v>
      </c>
      <c r="F88" s="106">
        <f t="shared" si="5"/>
        <v>0.8683428841492743</v>
      </c>
      <c r="G88" s="34"/>
      <c r="H88" s="110">
        <v>-361.76971999999995</v>
      </c>
    </row>
    <row r="89" spans="1:8" s="3" customFormat="1" ht="13.5">
      <c r="A89" s="63" t="s">
        <v>25</v>
      </c>
      <c r="B89" s="34"/>
      <c r="C89" s="116">
        <v>270.61117</v>
      </c>
      <c r="D89" s="116">
        <v>260.9011</v>
      </c>
      <c r="E89" s="64">
        <f t="shared" si="4"/>
        <v>-9.71007000000003</v>
      </c>
      <c r="F89" s="106">
        <f t="shared" si="5"/>
        <v>0.9641180000071689</v>
      </c>
      <c r="G89" s="34"/>
      <c r="H89" s="110">
        <v>-9.71007</v>
      </c>
    </row>
    <row r="90" spans="1:8" s="3" customFormat="1" ht="13.5">
      <c r="A90" s="66" t="s">
        <v>174</v>
      </c>
      <c r="B90" s="34"/>
      <c r="C90" s="118">
        <v>434.857</v>
      </c>
      <c r="D90" s="118">
        <f>434.857-201.33515</f>
        <v>233.52185000000003</v>
      </c>
      <c r="E90" s="64">
        <f t="shared" si="4"/>
        <v>-201.33515</v>
      </c>
      <c r="F90" s="106">
        <f t="shared" si="5"/>
        <v>0.5370083728674024</v>
      </c>
      <c r="G90" s="34"/>
      <c r="H90" s="110">
        <v>-201.33515</v>
      </c>
    </row>
    <row r="91" spans="1:8" s="3" customFormat="1" ht="13.5">
      <c r="A91" s="63" t="s">
        <v>26</v>
      </c>
      <c r="B91" s="34"/>
      <c r="C91" s="118">
        <v>307.99069999999995</v>
      </c>
      <c r="D91" s="118">
        <v>300.95660000000004</v>
      </c>
      <c r="E91" s="64">
        <f t="shared" si="4"/>
        <v>-7.03409999999991</v>
      </c>
      <c r="F91" s="106">
        <f t="shared" si="5"/>
        <v>0.9771613233776217</v>
      </c>
      <c r="G91" s="34"/>
      <c r="H91" s="110">
        <v>-30.229400000000002</v>
      </c>
    </row>
    <row r="92" spans="1:8" s="3" customFormat="1" ht="13.5">
      <c r="A92" s="63" t="s">
        <v>146</v>
      </c>
      <c r="B92" s="34"/>
      <c r="C92" s="116">
        <v>339.46545999999995</v>
      </c>
      <c r="D92" s="116">
        <v>249.8365</v>
      </c>
      <c r="E92" s="64">
        <f t="shared" si="4"/>
        <v>-89.62895999999995</v>
      </c>
      <c r="F92" s="106">
        <f t="shared" si="5"/>
        <v>0.7359703104993364</v>
      </c>
      <c r="G92" s="34"/>
      <c r="H92" s="110">
        <v>-175.59464000000003</v>
      </c>
    </row>
    <row r="93" spans="1:8" s="3" customFormat="1" ht="13.5">
      <c r="A93" s="66" t="s">
        <v>141</v>
      </c>
      <c r="B93" s="34"/>
      <c r="C93" s="116">
        <v>326.11981000000003</v>
      </c>
      <c r="D93" s="116">
        <v>273.31861</v>
      </c>
      <c r="E93" s="64">
        <f t="shared" si="4"/>
        <v>-52.80120000000005</v>
      </c>
      <c r="F93" s="106">
        <f t="shared" si="5"/>
        <v>0.8380926322752363</v>
      </c>
      <c r="G93" s="34"/>
      <c r="H93" s="110">
        <v>-52.801199999999994</v>
      </c>
    </row>
    <row r="94" spans="1:8" s="3" customFormat="1" ht="13.5">
      <c r="A94" s="63" t="s">
        <v>27</v>
      </c>
      <c r="B94" s="34"/>
      <c r="C94" s="118">
        <v>637.2577100000001</v>
      </c>
      <c r="D94" s="118">
        <v>697.88115</v>
      </c>
      <c r="E94" s="64">
        <f t="shared" si="4"/>
        <v>60.62343999999996</v>
      </c>
      <c r="F94" s="106">
        <f t="shared" si="5"/>
        <v>1.0951317481902259</v>
      </c>
      <c r="G94" s="34"/>
      <c r="H94" s="110">
        <v>17.19449</v>
      </c>
    </row>
    <row r="95" spans="1:8" s="3" customFormat="1" ht="13.5">
      <c r="A95" s="66" t="s">
        <v>176</v>
      </c>
      <c r="B95" s="70"/>
      <c r="C95" s="64">
        <v>940.38065</v>
      </c>
      <c r="D95" s="64">
        <v>792.7342500000001</v>
      </c>
      <c r="E95" s="64">
        <f t="shared" si="4"/>
        <v>-147.64639999999986</v>
      </c>
      <c r="F95" s="106">
        <f t="shared" si="5"/>
        <v>0.8429929412094986</v>
      </c>
      <c r="G95" s="70"/>
      <c r="H95" s="109">
        <v>-156.057</v>
      </c>
    </row>
    <row r="96" spans="1:8" s="3" customFormat="1" ht="13.5">
      <c r="A96" s="162" t="s">
        <v>31</v>
      </c>
      <c r="B96" s="70"/>
      <c r="C96" s="119">
        <v>367.43731</v>
      </c>
      <c r="D96" s="119">
        <v>347.73075</v>
      </c>
      <c r="E96" s="64">
        <f t="shared" si="4"/>
        <v>-19.706560000000025</v>
      </c>
      <c r="F96" s="106">
        <f t="shared" si="5"/>
        <v>0.9463675585911512</v>
      </c>
      <c r="G96" s="70"/>
      <c r="H96" s="109">
        <v>-19.70556</v>
      </c>
    </row>
    <row r="97" spans="1:8" s="3" customFormat="1" ht="13.5">
      <c r="A97" s="68" t="s">
        <v>175</v>
      </c>
      <c r="B97" s="70"/>
      <c r="C97" s="119">
        <v>709.39584</v>
      </c>
      <c r="D97" s="119">
        <v>428.77187</v>
      </c>
      <c r="E97" s="64">
        <f t="shared" si="4"/>
        <v>-280.62397000000004</v>
      </c>
      <c r="F97" s="106">
        <f t="shared" si="5"/>
        <v>0.6044183597129635</v>
      </c>
      <c r="G97" s="70"/>
      <c r="H97" s="109">
        <v>-458.51921</v>
      </c>
    </row>
    <row r="98" spans="1:8" s="3" customFormat="1" ht="13.5">
      <c r="A98" s="66" t="s">
        <v>217</v>
      </c>
      <c r="B98" s="70"/>
      <c r="C98" s="119">
        <v>583.7266</v>
      </c>
      <c r="D98" s="119">
        <v>584.7554</v>
      </c>
      <c r="E98" s="64">
        <f t="shared" si="4"/>
        <v>1.0288000000000466</v>
      </c>
      <c r="F98" s="106">
        <f t="shared" si="5"/>
        <v>1.0017624689366564</v>
      </c>
      <c r="G98" s="70"/>
      <c r="H98" s="109">
        <v>19.32325</v>
      </c>
    </row>
    <row r="99" spans="1:8" s="3" customFormat="1" ht="13.5">
      <c r="A99" s="63" t="s">
        <v>28</v>
      </c>
      <c r="B99" s="70"/>
      <c r="C99" s="64">
        <v>395.01850999999994</v>
      </c>
      <c r="D99" s="64">
        <v>378.30976999999996</v>
      </c>
      <c r="E99" s="64">
        <f t="shared" si="4"/>
        <v>-16.708739999999977</v>
      </c>
      <c r="F99" s="106">
        <f t="shared" si="5"/>
        <v>0.9577013745507774</v>
      </c>
      <c r="G99" s="70"/>
      <c r="H99" s="109">
        <v>-16.708740000000002</v>
      </c>
    </row>
    <row r="100" spans="1:8" s="3" customFormat="1" ht="13.5">
      <c r="A100" s="63" t="s">
        <v>43</v>
      </c>
      <c r="B100" s="70"/>
      <c r="C100" s="119">
        <v>113.34683</v>
      </c>
      <c r="D100" s="119">
        <v>109.2029</v>
      </c>
      <c r="E100" s="64">
        <f>D100-C100</f>
        <v>-4.1439299999999974</v>
      </c>
      <c r="F100" s="106">
        <f t="shared" si="5"/>
        <v>0.9634402655989586</v>
      </c>
      <c r="G100" s="70"/>
      <c r="H100" s="109">
        <v>-14.25242</v>
      </c>
    </row>
    <row r="101" spans="1:8" s="3" customFormat="1" ht="13.5">
      <c r="A101" s="66" t="s">
        <v>190</v>
      </c>
      <c r="B101" s="70"/>
      <c r="C101" s="64">
        <v>289.8072899999999</v>
      </c>
      <c r="D101" s="64">
        <v>243.58660000000003</v>
      </c>
      <c r="E101" s="64">
        <f>D101-C101</f>
        <v>-46.22068999999988</v>
      </c>
      <c r="F101" s="106">
        <f t="shared" si="5"/>
        <v>0.8405123280370211</v>
      </c>
      <c r="G101" s="70"/>
      <c r="H101" s="109">
        <v>-84.04632000000001</v>
      </c>
    </row>
    <row r="102" spans="1:8" s="3" customFormat="1" ht="13.5">
      <c r="A102" s="63" t="s">
        <v>44</v>
      </c>
      <c r="B102" s="70"/>
      <c r="C102" s="64">
        <v>241.26795</v>
      </c>
      <c r="D102" s="64">
        <v>259.32888</v>
      </c>
      <c r="E102" s="64">
        <f>D102-C102</f>
        <v>18.060930000000013</v>
      </c>
      <c r="F102" s="106">
        <f t="shared" si="5"/>
        <v>1.0748583887748042</v>
      </c>
      <c r="G102" s="70"/>
      <c r="H102" s="109">
        <v>51.99085</v>
      </c>
    </row>
    <row r="103" spans="1:8" s="3" customFormat="1" ht="13.5">
      <c r="A103" s="161" t="s">
        <v>299</v>
      </c>
      <c r="B103" s="70"/>
      <c r="C103" s="119">
        <v>134.00054</v>
      </c>
      <c r="D103" s="119">
        <f>134.00054-10.66524</f>
        <v>123.3353</v>
      </c>
      <c r="E103" s="64">
        <f>D103-C103</f>
        <v>-10.665239999999997</v>
      </c>
      <c r="F103" s="106">
        <f t="shared" si="5"/>
        <v>0.9204089774563595</v>
      </c>
      <c r="G103" s="70"/>
      <c r="H103" s="109">
        <v>-10.66524</v>
      </c>
    </row>
    <row r="104" spans="1:8" s="1" customFormat="1" ht="18" customHeight="1">
      <c r="A104" s="201" t="s">
        <v>199</v>
      </c>
      <c r="B104" s="199"/>
      <c r="C104" s="199"/>
      <c r="D104" s="199"/>
      <c r="E104" s="199"/>
      <c r="F104" s="199"/>
      <c r="G104" s="199"/>
      <c r="H104" s="199"/>
    </row>
    <row r="105" spans="1:8" s="3" customFormat="1" ht="13.5">
      <c r="A105" s="63" t="s">
        <v>11</v>
      </c>
      <c r="B105" s="70"/>
      <c r="C105" s="64">
        <v>90.50174999999999</v>
      </c>
      <c r="D105" s="64">
        <v>56.99157</v>
      </c>
      <c r="E105" s="64">
        <f>D105-C105</f>
        <v>-33.510179999999984</v>
      </c>
      <c r="F105" s="106">
        <f>D105/C105</f>
        <v>0.6297289278936596</v>
      </c>
      <c r="G105" s="70"/>
      <c r="H105" s="109"/>
    </row>
    <row r="106" spans="1:8" s="3" customFormat="1" ht="13.5">
      <c r="A106" s="66" t="s">
        <v>12</v>
      </c>
      <c r="B106" s="70"/>
      <c r="C106" s="64">
        <v>1637.2716200000002</v>
      </c>
      <c r="D106" s="64">
        <v>1589.45786</v>
      </c>
      <c r="E106" s="64">
        <f>D106-C106</f>
        <v>-47.81376000000023</v>
      </c>
      <c r="F106" s="106">
        <f>D106/C106</f>
        <v>0.9707966843033655</v>
      </c>
      <c r="G106" s="70"/>
      <c r="H106" s="109"/>
    </row>
    <row r="107" spans="1:8" s="3" customFormat="1" ht="13.5">
      <c r="A107" s="63" t="s">
        <v>13</v>
      </c>
      <c r="B107" s="70"/>
      <c r="C107" s="64">
        <v>79.64455</v>
      </c>
      <c r="D107" s="64">
        <v>85.11671</v>
      </c>
      <c r="E107" s="64">
        <f aca="true" t="shared" si="6" ref="E107:E112">D107-C107</f>
        <v>5.472160000000002</v>
      </c>
      <c r="F107" s="106">
        <f aca="true" t="shared" si="7" ref="F107:F112">D107/C107</f>
        <v>1.0687072750112845</v>
      </c>
      <c r="G107" s="70"/>
      <c r="H107" s="109"/>
    </row>
    <row r="108" spans="1:8" s="3" customFormat="1" ht="13.5">
      <c r="A108" s="63" t="s">
        <v>15</v>
      </c>
      <c r="B108" s="70"/>
      <c r="C108" s="64">
        <v>146.39284</v>
      </c>
      <c r="D108" s="64">
        <v>147.41454</v>
      </c>
      <c r="E108" s="64">
        <f t="shared" si="6"/>
        <v>1.0216999999999814</v>
      </c>
      <c r="F108" s="106">
        <f t="shared" si="7"/>
        <v>1.006979166467431</v>
      </c>
      <c r="G108" s="70"/>
      <c r="H108" s="109"/>
    </row>
    <row r="109" spans="1:8" s="3" customFormat="1" ht="13.5">
      <c r="A109" s="63" t="s">
        <v>8</v>
      </c>
      <c r="B109" s="70"/>
      <c r="C109" s="64">
        <v>8835.7436</v>
      </c>
      <c r="D109" s="64">
        <v>8578.63363</v>
      </c>
      <c r="E109" s="64">
        <f t="shared" si="6"/>
        <v>-257.1099699999995</v>
      </c>
      <c r="F109" s="106">
        <f t="shared" si="7"/>
        <v>0.9709011508663515</v>
      </c>
      <c r="G109" s="70"/>
      <c r="H109" s="109"/>
    </row>
    <row r="110" spans="1:8" s="3" customFormat="1" ht="13.5">
      <c r="A110" s="63" t="s">
        <v>19</v>
      </c>
      <c r="B110" s="70"/>
      <c r="C110" s="64">
        <v>125.92382999999998</v>
      </c>
      <c r="D110" s="64">
        <v>99.8166</v>
      </c>
      <c r="E110" s="64">
        <f t="shared" si="6"/>
        <v>-26.107229999999987</v>
      </c>
      <c r="F110" s="106">
        <f t="shared" si="7"/>
        <v>0.7926744286605641</v>
      </c>
      <c r="G110" s="70"/>
      <c r="H110" s="109"/>
    </row>
    <row r="111" spans="1:8" s="3" customFormat="1" ht="13.5">
      <c r="A111" s="66" t="s">
        <v>157</v>
      </c>
      <c r="B111" s="70"/>
      <c r="C111" s="64">
        <v>264.99755000000005</v>
      </c>
      <c r="D111" s="64">
        <v>240.4683</v>
      </c>
      <c r="E111" s="64">
        <f t="shared" si="6"/>
        <v>-24.529250000000047</v>
      </c>
      <c r="F111" s="106">
        <f t="shared" si="7"/>
        <v>0.9074359366718672</v>
      </c>
      <c r="G111" s="70"/>
      <c r="H111" s="109"/>
    </row>
    <row r="112" spans="1:8" s="3" customFormat="1" ht="13.5">
      <c r="A112" s="66" t="s">
        <v>150</v>
      </c>
      <c r="B112" s="84"/>
      <c r="C112" s="64">
        <v>114.06375</v>
      </c>
      <c r="D112" s="64">
        <v>88.79355</v>
      </c>
      <c r="E112" s="64">
        <f t="shared" si="6"/>
        <v>-25.270200000000003</v>
      </c>
      <c r="F112" s="106">
        <f t="shared" si="7"/>
        <v>0.7784554689811618</v>
      </c>
      <c r="G112" s="84"/>
      <c r="H112" s="109"/>
    </row>
    <row r="113" spans="1:8" s="24" customFormat="1" ht="22.5" customHeight="1">
      <c r="A113" s="54" t="s">
        <v>3</v>
      </c>
      <c r="B113" s="75"/>
      <c r="C113" s="75">
        <f>SUM(C3:C103)+SUM(C105:C112)</f>
        <v>57540.77184999999</v>
      </c>
      <c r="D113" s="75">
        <f>SUM(D3:D103)+SUM(D105:D112)</f>
        <v>55038.40678000002</v>
      </c>
      <c r="E113" s="75">
        <f>SUM(E3:E103)+SUM(E105:E112)</f>
        <v>-2502.3650699999985</v>
      </c>
      <c r="F113" s="108">
        <f>D113/C113</f>
        <v>0.9565114441543597</v>
      </c>
      <c r="G113" s="75"/>
      <c r="H113" s="111">
        <f>SUM(H3:H103)+SUM(H105:H112)</f>
        <v>-4399.88741</v>
      </c>
    </row>
    <row r="114" spans="1:8" s="27" customFormat="1" ht="27.75" customHeight="1">
      <c r="A114" s="17" t="s">
        <v>193</v>
      </c>
      <c r="B114" s="38"/>
      <c r="C114" s="71"/>
      <c r="D114" s="71"/>
      <c r="E114" s="71"/>
      <c r="F114" s="71"/>
      <c r="G114" s="38"/>
      <c r="H114" s="71"/>
    </row>
    <row r="115" spans="1:9" s="17" customFormat="1" ht="9">
      <c r="A115" s="17" t="s">
        <v>315</v>
      </c>
      <c r="E115" s="28"/>
      <c r="H115" s="32"/>
      <c r="I115" s="28"/>
    </row>
    <row r="116" spans="1:8" s="17" customFormat="1" ht="16.5" customHeight="1">
      <c r="A116" s="17" t="s">
        <v>249</v>
      </c>
      <c r="E116" s="28"/>
      <c r="H116" s="32"/>
    </row>
    <row r="117" spans="1:8" s="17" customFormat="1" ht="9">
      <c r="A117" s="17" t="s">
        <v>248</v>
      </c>
      <c r="E117" s="28"/>
      <c r="H117" s="32"/>
    </row>
    <row r="118" spans="1:8" s="17" customFormat="1" ht="9">
      <c r="A118" s="17" t="s">
        <v>212</v>
      </c>
      <c r="E118" s="28"/>
      <c r="H118" s="32"/>
    </row>
  </sheetData>
  <sheetProtection/>
  <mergeCells count="2">
    <mergeCell ref="A3:H3"/>
    <mergeCell ref="A104:H104"/>
  </mergeCells>
  <printOptions horizontalCentered="1"/>
  <pageMargins left="0.7086614173228347" right="0.7086614173228347" top="0.7480314960629921" bottom="0.7480314960629921" header="0.31496062992125984" footer="0.31496062992125984"/>
  <pageSetup firstPageNumber="32" useFirstPageNumber="1" horizontalDpi="1200" verticalDpi="12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2024-02-26T13:24:32Z</cp:lastPrinted>
  <dcterms:created xsi:type="dcterms:W3CDTF">2001-06-19T12:20:49Z</dcterms:created>
  <dcterms:modified xsi:type="dcterms:W3CDTF">2024-03-18T06:54:13Z</dcterms:modified>
  <cp:category/>
  <cp:version/>
  <cp:contentType/>
  <cp:contentStatus/>
</cp:coreProperties>
</file>