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55"/>
  </bookViews>
  <sheets>
    <sheet name="Calcolo Posteggi 2015" sheetId="3" r:id="rId1"/>
  </sheets>
  <definedNames>
    <definedName name="_xlnm.Print_Area" localSheetId="0">'Calcolo Posteggi 2015'!$B$1:$P$70</definedName>
  </definedNames>
  <calcPr calcId="145621"/>
</workbook>
</file>

<file path=xl/calcChain.xml><?xml version="1.0" encoding="utf-8"?>
<calcChain xmlns="http://schemas.openxmlformats.org/spreadsheetml/2006/main">
  <c r="P44" i="3" l="1"/>
  <c r="P26" i="3" l="1"/>
  <c r="P33" i="3"/>
  <c r="P36" i="3"/>
  <c r="P39" i="3"/>
  <c r="P61" i="3" l="1"/>
  <c r="N61" i="3"/>
  <c r="E65" i="3" s="1"/>
  <c r="P52" i="3"/>
  <c r="P51" i="3"/>
  <c r="P50" i="3"/>
  <c r="P49" i="3"/>
  <c r="P48" i="3"/>
  <c r="P47" i="3"/>
  <c r="P46" i="3"/>
  <c r="P45" i="3"/>
  <c r="P41" i="3"/>
  <c r="P43" i="3"/>
  <c r="P42" i="3"/>
  <c r="P40" i="3"/>
  <c r="P38" i="3"/>
  <c r="P37" i="3"/>
  <c r="P35" i="3"/>
  <c r="P34" i="3"/>
  <c r="P32" i="3"/>
  <c r="N31" i="3"/>
  <c r="N30" i="3"/>
  <c r="N29" i="3"/>
  <c r="N28" i="3"/>
  <c r="P27" i="3"/>
  <c r="E66" i="3" l="1"/>
  <c r="P25" i="3"/>
  <c r="P24" i="3"/>
  <c r="P23" i="3"/>
  <c r="P22" i="3"/>
  <c r="P21" i="3"/>
  <c r="P19" i="3"/>
  <c r="P18" i="3"/>
  <c r="P17" i="3"/>
  <c r="N16" i="3"/>
  <c r="N15" i="3"/>
  <c r="H66" i="3" l="1"/>
  <c r="N13" i="3"/>
  <c r="N14" i="3"/>
  <c r="U11" i="3"/>
  <c r="D8" i="3" s="1"/>
  <c r="N53" i="3" l="1"/>
  <c r="P53" i="3"/>
  <c r="J8" i="3"/>
  <c r="N54" i="3" l="1"/>
  <c r="N57" i="3"/>
  <c r="L65" i="3" s="1"/>
  <c r="N65" i="3" s="1"/>
  <c r="P57" i="3"/>
  <c r="L66" i="3" l="1"/>
  <c r="N58" i="3"/>
  <c r="N66" i="3" l="1"/>
  <c r="N67" i="3" s="1"/>
  <c r="P66" i="3"/>
  <c r="P67" i="3" s="1"/>
</calcChain>
</file>

<file path=xl/sharedStrings.xml><?xml version="1.0" encoding="utf-8"?>
<sst xmlns="http://schemas.openxmlformats.org/spreadsheetml/2006/main" count="472" uniqueCount="423">
  <si>
    <t>Sala riunioni / conferenze</t>
  </si>
  <si>
    <t>Luogo di culto</t>
  </si>
  <si>
    <t>Cimitero</t>
  </si>
  <si>
    <t>Tennis</t>
  </si>
  <si>
    <t>Stand di tiro</t>
  </si>
  <si>
    <t>A</t>
  </si>
  <si>
    <t>B</t>
  </si>
  <si>
    <t>C</t>
  </si>
  <si>
    <t>Studi medici/dentisti</t>
  </si>
  <si>
    <t>Ostello della gioventù</t>
  </si>
  <si>
    <t>Teatro / Sala concerti / Cinema</t>
  </si>
  <si>
    <t>Museo / Galleria / Bibilioteca</t>
  </si>
  <si>
    <t>Discoteca</t>
  </si>
  <si>
    <t>Piccolo ospedale / clinica</t>
  </si>
  <si>
    <t>Casa anziani, sanatorio</t>
  </si>
  <si>
    <t>Porto</t>
  </si>
  <si>
    <t>(sup. pista)</t>
  </si>
  <si>
    <t>1/100 mq SUL</t>
  </si>
  <si>
    <t>3/100 mq SUL</t>
  </si>
  <si>
    <t>0,1/100 mq</t>
  </si>
  <si>
    <t>0,4/100 mq particella</t>
  </si>
  <si>
    <t>Contenuto</t>
  </si>
  <si>
    <t>mq SUL</t>
  </si>
  <si>
    <t>posti seduti interni</t>
  </si>
  <si>
    <t>posti seduti esterni</t>
  </si>
  <si>
    <t>no.posti letto</t>
  </si>
  <si>
    <t>no.posti seduti</t>
  </si>
  <si>
    <t>mq pista da ballo</t>
  </si>
  <si>
    <t>no.aule</t>
  </si>
  <si>
    <t>no.spettatori</t>
  </si>
  <si>
    <t>no.armadietti</t>
  </si>
  <si>
    <t>superficie totale</t>
  </si>
  <si>
    <t>superficie sala</t>
  </si>
  <si>
    <t>Parametro 1</t>
  </si>
  <si>
    <t>Parametro 2</t>
  </si>
  <si>
    <t>&lt; 500 mq</t>
  </si>
  <si>
    <t>&gt; 5000 mq</t>
  </si>
  <si>
    <t>Ristorante / Bar</t>
  </si>
  <si>
    <t>Posteggi ammessi</t>
  </si>
  <si>
    <t xml:space="preserve">(500-5000mq) Altri generi  </t>
  </si>
  <si>
    <t xml:space="preserve">(500-5000mq) Generi alimentari  </t>
  </si>
  <si>
    <t>Massagno</t>
  </si>
  <si>
    <t>Applicazione del Regolamento cantonale sui parcheggi privati</t>
  </si>
  <si>
    <t>(art 51-62 Regolamento della legge sullo sviluppo territoriale RLst)</t>
  </si>
  <si>
    <t>1 - Informazioni di base</t>
  </si>
  <si>
    <t>Contenuti industriali o artigianali</t>
  </si>
  <si>
    <t>Contenuti commerciali</t>
  </si>
  <si>
    <t>Albergo / Pensione</t>
  </si>
  <si>
    <t>Ristoranti / Alberghi</t>
  </si>
  <si>
    <t>Divertimento / intrattenimento</t>
  </si>
  <si>
    <t>Altri ed. di utilità pubblica</t>
  </si>
  <si>
    <t>Scuole</t>
  </si>
  <si>
    <t>Impianti sportivi</t>
  </si>
  <si>
    <t>2 - Determinazione del Fabbisogno massimo di riferimento (art 53-56)</t>
  </si>
  <si>
    <t>comuni/sezioni</t>
  </si>
  <si>
    <t>categoria</t>
  </si>
  <si>
    <t>Necessario studio specifico</t>
  </si>
  <si>
    <t>Uffici</t>
  </si>
  <si>
    <t>Liceo</t>
  </si>
  <si>
    <t>Scuola professionale</t>
  </si>
  <si>
    <t>Università</t>
  </si>
  <si>
    <t>0,2/posto seduto interno o esterno</t>
  </si>
  <si>
    <t>0,5/posto letto</t>
  </si>
  <si>
    <t>0,1/posto letto</t>
  </si>
  <si>
    <t>0,2/posto seduto</t>
  </si>
  <si>
    <t>0,12/posto a sedere</t>
  </si>
  <si>
    <t>0,3/mq pista o 0,3/posto seduto</t>
  </si>
  <si>
    <t>1.2/aula</t>
  </si>
  <si>
    <t>1/aula + 0,1/ allievo &gt; 18 anni</t>
  </si>
  <si>
    <t>0,3/allievo</t>
  </si>
  <si>
    <t>0,4/allievo</t>
  </si>
  <si>
    <t>1,5/posto letto</t>
  </si>
  <si>
    <t>0,8/posto letto</t>
  </si>
  <si>
    <t>0,1/posto seduto</t>
  </si>
  <si>
    <t>0,2/armadietto + 0,1/spettatore</t>
  </si>
  <si>
    <t>2/campo + 0,1/spettatore</t>
  </si>
  <si>
    <t>0,5/bersaglio</t>
  </si>
  <si>
    <t>2/100 mq sala + 0,1/spettatore</t>
  </si>
  <si>
    <t>0,15/spettatore</t>
  </si>
  <si>
    <t>0,3/armadietto</t>
  </si>
  <si>
    <t>0,3/attracco</t>
  </si>
  <si>
    <t>Mezzovico-Vira</t>
  </si>
  <si>
    <t>Agno</t>
  </si>
  <si>
    <t>Arbedo-Castione</t>
  </si>
  <si>
    <t>Balerna</t>
  </si>
  <si>
    <t>Bellinzona</t>
  </si>
  <si>
    <t>Cadempino</t>
  </si>
  <si>
    <t>Canobbio</t>
  </si>
  <si>
    <t>Caslano</t>
  </si>
  <si>
    <t>Chiasso</t>
  </si>
  <si>
    <t>Coldrerio</t>
  </si>
  <si>
    <t>Gambarogno-Contone</t>
  </si>
  <si>
    <t>Grancia</t>
  </si>
  <si>
    <t>Lamone</t>
  </si>
  <si>
    <t>Locarno</t>
  </si>
  <si>
    <t>Losone</t>
  </si>
  <si>
    <t>Gambarogno-Magadino</t>
  </si>
  <si>
    <t>Magliaso</t>
  </si>
  <si>
    <t>Manno</t>
  </si>
  <si>
    <t>Minusio</t>
  </si>
  <si>
    <t>Morbio Inferiore</t>
  </si>
  <si>
    <t>Muralto</t>
  </si>
  <si>
    <t>Muzzano</t>
  </si>
  <si>
    <t>Paradiso</t>
  </si>
  <si>
    <t>Ponte Tresa</t>
  </si>
  <si>
    <t>Porza</t>
  </si>
  <si>
    <t>Pura</t>
  </si>
  <si>
    <t>Sant'Antonino</t>
  </si>
  <si>
    <t>Savosa</t>
  </si>
  <si>
    <t>Sorengo</t>
  </si>
  <si>
    <t>Tenero-Contra</t>
  </si>
  <si>
    <t>Vezia</t>
  </si>
  <si>
    <t>Cadenazzo-Robasacco</t>
  </si>
  <si>
    <t>Ascona</t>
  </si>
  <si>
    <t>Lugano-Barbengo</t>
  </si>
  <si>
    <t>Bedano</t>
  </si>
  <si>
    <t>Biasca</t>
  </si>
  <si>
    <t>Brissago</t>
  </si>
  <si>
    <t>Mendrisio-Capolago</t>
  </si>
  <si>
    <t>Lugano-Carabbia</t>
  </si>
  <si>
    <t>Comano</t>
  </si>
  <si>
    <t>Cureglia</t>
  </si>
  <si>
    <t>Mendrisio-Genestrerio</t>
  </si>
  <si>
    <t>Gordola</t>
  </si>
  <si>
    <t>Gravesano</t>
  </si>
  <si>
    <t>Lavertezzo</t>
  </si>
  <si>
    <t>Maroggia</t>
  </si>
  <si>
    <t>Melano</t>
  </si>
  <si>
    <t>Melide</t>
  </si>
  <si>
    <t>Novazzano</t>
  </si>
  <si>
    <t>Orselina</t>
  </si>
  <si>
    <t>Mendrisio-Rancate</t>
  </si>
  <si>
    <t>Riva San Vitale</t>
  </si>
  <si>
    <t>Monteceneri-Rivera</t>
  </si>
  <si>
    <t>Monteceneri-Sigirino</t>
  </si>
  <si>
    <t>Stabio</t>
  </si>
  <si>
    <t>Torricella-Taverne</t>
  </si>
  <si>
    <t>Vacallo</t>
  </si>
  <si>
    <t>Acquarossa-Castro</t>
  </si>
  <si>
    <t>Acquarossa-Corzoneso</t>
  </si>
  <si>
    <t>Acquarossa-Dongio</t>
  </si>
  <si>
    <t>Acquarossa-Largario</t>
  </si>
  <si>
    <t>Acquarossa-Leontica</t>
  </si>
  <si>
    <t>Acquarossa-Lottigna</t>
  </si>
  <si>
    <t>Acquarossa-Marolta</t>
  </si>
  <si>
    <t>Acquarossa-Ponto Valentino</t>
  </si>
  <si>
    <t>Acquarossa-Prugiasco</t>
  </si>
  <si>
    <t>Airolo</t>
  </si>
  <si>
    <t>Alto Malcantone-Arosio</t>
  </si>
  <si>
    <t>Alto Malcantone-Breno</t>
  </si>
  <si>
    <t>Alto Malcantone-Fescoggia</t>
  </si>
  <si>
    <t>Alto Malcantone-Mugena</t>
  </si>
  <si>
    <t>Alto Malcantone-Vezio</t>
  </si>
  <si>
    <t>Aranno</t>
  </si>
  <si>
    <t>Arogno</t>
  </si>
  <si>
    <t>Astano</t>
  </si>
  <si>
    <t>Avegno Gordevio-Avegno</t>
  </si>
  <si>
    <t>Avegno Gordevio-Gordevio</t>
  </si>
  <si>
    <t>Bedigliora</t>
  </si>
  <si>
    <t>Bedretto</t>
  </si>
  <si>
    <t>Bioggio</t>
  </si>
  <si>
    <t>Bioggio-Bosco Luganese</t>
  </si>
  <si>
    <t>Bioggio-Cimo</t>
  </si>
  <si>
    <t>Bioggio-Iseo</t>
  </si>
  <si>
    <t>Bissone</t>
  </si>
  <si>
    <t>Blenio-Aquila</t>
  </si>
  <si>
    <t>Blenio-Campo</t>
  </si>
  <si>
    <t>Blenio-Ghirone</t>
  </si>
  <si>
    <t>Blenio-Olivone</t>
  </si>
  <si>
    <t>Blenio-Torre</t>
  </si>
  <si>
    <t>Bodio</t>
  </si>
  <si>
    <t>Bosco Gurin</t>
  </si>
  <si>
    <t>Breggia-Bruzella</t>
  </si>
  <si>
    <t>Breggia-Cabbio</t>
  </si>
  <si>
    <t>Breggia-Caneggio</t>
  </si>
  <si>
    <t>Breggia-Morbio Superiore</t>
  </si>
  <si>
    <t>Breggia-Muggio</t>
  </si>
  <si>
    <t>Brione (Verzasca)</t>
  </si>
  <si>
    <t>Brione s/Minusio</t>
  </si>
  <si>
    <t>Brusino Arsizio</t>
  </si>
  <si>
    <t>Cademario</t>
  </si>
  <si>
    <t>Cadenazzo</t>
  </si>
  <si>
    <t>Cadenazzo/Monteceneri</t>
  </si>
  <si>
    <t>Campo (Vallemaggia)</t>
  </si>
  <si>
    <t>Capriasca/Lugano</t>
  </si>
  <si>
    <t>Capriasca-Bidogno</t>
  </si>
  <si>
    <t>Capriasca-Bidogno/Capriasca/Corticiasca</t>
  </si>
  <si>
    <t>Capriasca-Cagiallo</t>
  </si>
  <si>
    <t>Capriasca-Corticiasca</t>
  </si>
  <si>
    <t>Capriasca-Lopagno</t>
  </si>
  <si>
    <t>Capriasca-Lugaggia</t>
  </si>
  <si>
    <t>Capriasca-Lugaggia/Capriasca</t>
  </si>
  <si>
    <t>Capriasca-Roveredo</t>
  </si>
  <si>
    <t>Capriasca-Sala</t>
  </si>
  <si>
    <t>Capriasca-Tesserete</t>
  </si>
  <si>
    <t>Capriasca-Vaglio</t>
  </si>
  <si>
    <t>Castel San Pietro</t>
  </si>
  <si>
    <t>Castel San Pietro-Campora</t>
  </si>
  <si>
    <t>Castel San Pietro-Casima</t>
  </si>
  <si>
    <t>Castel San Pietro-Monte</t>
  </si>
  <si>
    <t>Centovalli-Borgnone</t>
  </si>
  <si>
    <t>Centovalli-Intragna</t>
  </si>
  <si>
    <t>Centovalli-Palagnedra</t>
  </si>
  <si>
    <t>Cerentino</t>
  </si>
  <si>
    <t>Cevio</t>
  </si>
  <si>
    <t>Cevio-Bignasco</t>
  </si>
  <si>
    <t>Cevio-Cavergno</t>
  </si>
  <si>
    <t>Chiasso-Pedrinate</t>
  </si>
  <si>
    <t>Collina d'Oro-Agra</t>
  </si>
  <si>
    <t>Collina d'Oro-Carabietta</t>
  </si>
  <si>
    <t>Collina d'Oro-Gentilino</t>
  </si>
  <si>
    <t>Collina d'Oro-Montagnola</t>
  </si>
  <si>
    <t>Corippo</t>
  </si>
  <si>
    <t>Croglio</t>
  </si>
  <si>
    <t>Cugnasco Gerra-Cugnasco</t>
  </si>
  <si>
    <t>Cugnasco Gerra-Gerra</t>
  </si>
  <si>
    <t>Curio</t>
  </si>
  <si>
    <t>Dalpe</t>
  </si>
  <si>
    <t>Faido</t>
  </si>
  <si>
    <t>Faido-Anzonico</t>
  </si>
  <si>
    <t>Faido-Calonico</t>
  </si>
  <si>
    <t>Faido-Calpiogna</t>
  </si>
  <si>
    <t>Faido-Campello</t>
  </si>
  <si>
    <t>Faido-Cavagnago</t>
  </si>
  <si>
    <t>Faido-Chiggiogna</t>
  </si>
  <si>
    <t>Faido-Chironico</t>
  </si>
  <si>
    <t>Faido-Mairengo</t>
  </si>
  <si>
    <t>Faido-Osco</t>
  </si>
  <si>
    <t>Faido-Rossura</t>
  </si>
  <si>
    <t>Frasco</t>
  </si>
  <si>
    <t>Gambarogno-Caviano</t>
  </si>
  <si>
    <t>Gambarogno-Gerra</t>
  </si>
  <si>
    <t>Gambarogno-Indemini</t>
  </si>
  <si>
    <t>Gambarogno-Piazzogna</t>
  </si>
  <si>
    <t>Gambarogno-San Nazzaro</t>
  </si>
  <si>
    <t>Gambarogno-Sant'Abbondio</t>
  </si>
  <si>
    <t>Gambarogno-Vira</t>
  </si>
  <si>
    <t>Giornico</t>
  </si>
  <si>
    <t>Gresso</t>
  </si>
  <si>
    <t>Isone</t>
  </si>
  <si>
    <t>Isorno-Auressio</t>
  </si>
  <si>
    <t>Isorno-Berzona</t>
  </si>
  <si>
    <t>Isorno-Loco</t>
  </si>
  <si>
    <t>Lavizzara-Broglio</t>
  </si>
  <si>
    <t>Lavizzara-Brontallo</t>
  </si>
  <si>
    <t>Lavizzara-Fusio</t>
  </si>
  <si>
    <t>Lavizzara-Menzonio</t>
  </si>
  <si>
    <t>Lavizzara-Peccia</t>
  </si>
  <si>
    <t>Lavizzara-Prato Sornico</t>
  </si>
  <si>
    <t>Linescio</t>
  </si>
  <si>
    <t>Lugano</t>
  </si>
  <si>
    <t>Lugano-Bogno</t>
  </si>
  <si>
    <t>Lugano-Brè</t>
  </si>
  <si>
    <t>Lugano-Breganzona</t>
  </si>
  <si>
    <t>Lugano-Cadro</t>
  </si>
  <si>
    <t>Lugano-Carona</t>
  </si>
  <si>
    <t>Lugano-Castagnola</t>
  </si>
  <si>
    <t>Lugano-Certara</t>
  </si>
  <si>
    <t>Lugano-Cimadera</t>
  </si>
  <si>
    <t>Lugano-Cureggia</t>
  </si>
  <si>
    <t>Lugano-Davesco Soragno</t>
  </si>
  <si>
    <t>Lugano-Gandria</t>
  </si>
  <si>
    <t>Lugano-Pambio Noranco</t>
  </si>
  <si>
    <t>Lugano-Pazzallo</t>
  </si>
  <si>
    <t>Lugano-Pregassona</t>
  </si>
  <si>
    <t>Lugano-Sonvico</t>
  </si>
  <si>
    <t>Lugano-Valcolla</t>
  </si>
  <si>
    <t>Lugano-Viganello</t>
  </si>
  <si>
    <t>Lugano-Villa Luganese</t>
  </si>
  <si>
    <t>Lumino</t>
  </si>
  <si>
    <t>Maggia</t>
  </si>
  <si>
    <t>Maggia-Aurigeno</t>
  </si>
  <si>
    <t>Maggia-Coglio</t>
  </si>
  <si>
    <t>Maggia-Giumaglio</t>
  </si>
  <si>
    <t>Maggia-Lodano</t>
  </si>
  <si>
    <t>Maggia-Moghegno</t>
  </si>
  <si>
    <t>Maggia-Someo</t>
  </si>
  <si>
    <t>Mendrisio</t>
  </si>
  <si>
    <t>Mendrisio-Arzo</t>
  </si>
  <si>
    <t>Mendrisio-Besazio</t>
  </si>
  <si>
    <t>Mendrisio-Ligornetto</t>
  </si>
  <si>
    <t>Mendrisio-Meride</t>
  </si>
  <si>
    <t>Mendrisio-Salorino</t>
  </si>
  <si>
    <t>Mendrisio-Tremona</t>
  </si>
  <si>
    <t>Mergoscia</t>
  </si>
  <si>
    <t>Miglieglia</t>
  </si>
  <si>
    <t>Monteceneri-Bironico</t>
  </si>
  <si>
    <t>Monteceneri-Camignolo</t>
  </si>
  <si>
    <t>Monteceneri-Medeglia</t>
  </si>
  <si>
    <t>Monteggio</t>
  </si>
  <si>
    <t>Morcote</t>
  </si>
  <si>
    <t>Mosogno</t>
  </si>
  <si>
    <t>Neggio</t>
  </si>
  <si>
    <t>Novaggio</t>
  </si>
  <si>
    <t>Onsernone-Comologno</t>
  </si>
  <si>
    <t>Onsernone-Crana</t>
  </si>
  <si>
    <t>Onsernone-Russo</t>
  </si>
  <si>
    <t>Origlio</t>
  </si>
  <si>
    <t>Personico</t>
  </si>
  <si>
    <t>Pollegio</t>
  </si>
  <si>
    <t>Ponte Capriasca</t>
  </si>
  <si>
    <t>Prato Leventina</t>
  </si>
  <si>
    <t>Quinto</t>
  </si>
  <si>
    <t>Ronco s/Ascona</t>
  </si>
  <si>
    <t>Rovio</t>
  </si>
  <si>
    <t>Serravalle-Ludiano</t>
  </si>
  <si>
    <t>Serravalle-Malvaglia</t>
  </si>
  <si>
    <t>Serravalle-Semione</t>
  </si>
  <si>
    <t>Sessa</t>
  </si>
  <si>
    <t>Sobrio</t>
  </si>
  <si>
    <t>Sonogno</t>
  </si>
  <si>
    <t>Terre di Pedemonte-Cavigliano</t>
  </si>
  <si>
    <t>Terre di Pedemonte-Tegna</t>
  </si>
  <si>
    <t>Terre di Pedemonte-Verscio</t>
  </si>
  <si>
    <t>Vergeletto</t>
  </si>
  <si>
    <t>Vernate</t>
  </si>
  <si>
    <t>Vico Morcote</t>
  </si>
  <si>
    <t>Vogorno</t>
  </si>
  <si>
    <t>0,11/100 mq SUL</t>
  </si>
  <si>
    <t>Depositi</t>
  </si>
  <si>
    <t>Asilo/elementare/media/conservatorio</t>
  </si>
  <si>
    <t>Posteggi</t>
  </si>
  <si>
    <t>4/100 mq SUL</t>
  </si>
  <si>
    <t>8/100 mq SUL</t>
  </si>
  <si>
    <t>Riduzione (%)</t>
  </si>
  <si>
    <t>no.allievi&gt; 18 anni</t>
  </si>
  <si>
    <t>art. 53</t>
  </si>
  <si>
    <t>art. 56</t>
  </si>
  <si>
    <t>art. 55</t>
  </si>
  <si>
    <t xml:space="preserve"> art. 56</t>
  </si>
  <si>
    <t>Sezione della mobilità - 091 814 26 71 - dt-sm@ti.ch</t>
  </si>
  <si>
    <t>Min</t>
  </si>
  <si>
    <t>Max</t>
  </si>
  <si>
    <t>-</t>
  </si>
  <si>
    <t>Industria a bassa intensità PL, logistica</t>
  </si>
  <si>
    <t>Industria / artigianato /garage / carrozzerie (esclusi posti per auto non immatricolate e in riparazione)</t>
  </si>
  <si>
    <r>
      <t xml:space="preserve">Contenuti amministrativi 
</t>
    </r>
    <r>
      <rPr>
        <sz val="9"/>
        <rFont val="Calibri"/>
        <family val="2"/>
        <scheme val="minor"/>
      </rPr>
      <t xml:space="preserve">art. 54   </t>
    </r>
    <r>
      <rPr>
        <b/>
        <sz val="9"/>
        <rFont val="Calibri"/>
        <family val="2"/>
        <scheme val="minor"/>
      </rPr>
      <t xml:space="preserve">    </t>
    </r>
  </si>
  <si>
    <t>Progettista / Istante</t>
  </si>
  <si>
    <t>Comune/Sezione</t>
  </si>
  <si>
    <t>Numero di mappale</t>
  </si>
  <si>
    <t>Compilare i campi in azzurro.</t>
  </si>
  <si>
    <t>Consultare la mappa della qualità del trasporto pubblico su www.ti.ch/edilizia nella sezione: Sportello &gt; Formulari e tabelle &gt; Posteggi &gt; Portale cartografico e riportare il livello di servizio  corrispondente.</t>
  </si>
  <si>
    <t>Comune compreso in all.1? (art 51 cpv3)</t>
  </si>
  <si>
    <t>Comune compreso nell'all.1 (art 51 cpv 3)?</t>
  </si>
  <si>
    <t>SI</t>
  </si>
  <si>
    <t>NO</t>
  </si>
  <si>
    <t>+</t>
  </si>
  <si>
    <t xml:space="preserve">Piscina aperta e spiaggia </t>
  </si>
  <si>
    <t>Stadio d'atletica con terreno di gioco</t>
  </si>
  <si>
    <t>Sala da ginnastica</t>
  </si>
  <si>
    <t xml:space="preserve">Pista pattinaggio </t>
  </si>
  <si>
    <t>Percorso "finlandese" / Percorso vita</t>
  </si>
  <si>
    <t>5/impianto</t>
  </si>
  <si>
    <t>no impianti</t>
  </si>
  <si>
    <t>e tempo libero</t>
  </si>
  <si>
    <t>Minigolf</t>
  </si>
  <si>
    <t>6/impianto</t>
  </si>
  <si>
    <t>Bocce / bowling</t>
  </si>
  <si>
    <t>Maneggio / scuderia</t>
  </si>
  <si>
    <t>Sala biliardo</t>
  </si>
  <si>
    <t>1/tavolo</t>
  </si>
  <si>
    <t>2/pista</t>
  </si>
  <si>
    <t>0.5/box</t>
  </si>
  <si>
    <t>Sala giochi / casinò</t>
  </si>
  <si>
    <t>0.3/posto seduto</t>
  </si>
  <si>
    <t>no. posti seduti</t>
  </si>
  <si>
    <t>no. posti letto</t>
  </si>
  <si>
    <t>no. allievi</t>
  </si>
  <si>
    <t>no .aule</t>
  </si>
  <si>
    <t>no. bersagli</t>
  </si>
  <si>
    <t>no. campi</t>
  </si>
  <si>
    <t>no. armadietti</t>
  </si>
  <si>
    <t>no. tavoli</t>
  </si>
  <si>
    <t>no. box</t>
  </si>
  <si>
    <t>no. piste</t>
  </si>
  <si>
    <t>no..attracchi</t>
  </si>
  <si>
    <t>Stadio (calcio, hockey)</t>
  </si>
  <si>
    <t>Centro fitness</t>
  </si>
  <si>
    <t>2/100 mq di ghiaccio + 0,1/spettatore</t>
  </si>
  <si>
    <t>0.4/100 mq superficie + 0,1/spettatore</t>
  </si>
  <si>
    <t>mq superficie ghiaccio</t>
  </si>
  <si>
    <t>mq superficie</t>
  </si>
  <si>
    <t>Destin. 2</t>
  </si>
  <si>
    <t>Destin. 1</t>
  </si>
  <si>
    <t>In caso di mappali grandi a cavallo di due zone fanno stato le coordinate dell'ingresso principale dell'edificio.</t>
  </si>
  <si>
    <t>Posteggi (art 60)</t>
  </si>
  <si>
    <t>0,6/100 mq SUL</t>
  </si>
  <si>
    <t>1,0/100 mq SUL</t>
  </si>
  <si>
    <t xml:space="preserve">2,5/100mq SUL </t>
  </si>
  <si>
    <t>Data della valutazione</t>
  </si>
  <si>
    <t>Questo formulario costituisce un supporto non vincolante per il calcolo dei posteggi necessari da parte dell'istante. Per casi particolari (art. 55 commerci &gt; 5000 mq - art. 61a stabilimenti con oltre 100 PL ) è necessario uno studio specifico.</t>
  </si>
  <si>
    <t>Piscina coperta</t>
  </si>
  <si>
    <t>Riviera-Cresciano</t>
  </si>
  <si>
    <t>Riviera-Iragna</t>
  </si>
  <si>
    <t>Riviera-Lodrino</t>
  </si>
  <si>
    <t>Riviera-Osogna</t>
  </si>
  <si>
    <t>Bellinzona-Camorino</t>
  </si>
  <si>
    <t>Bellinzona-Claro</t>
  </si>
  <si>
    <t>Bellinzona-Giubiasco</t>
  </si>
  <si>
    <t>Bellinzona-Gnosca</t>
  </si>
  <si>
    <t>Bellinzona-Gorduno</t>
  </si>
  <si>
    <t>Bellinzona-Gudo</t>
  </si>
  <si>
    <t>Bellinzona-Moleno</t>
  </si>
  <si>
    <t>Bellinzona-Monte Carasso</t>
  </si>
  <si>
    <t>Bellinzona-Pianezzo</t>
  </si>
  <si>
    <t>Bellinzona-Preonzo</t>
  </si>
  <si>
    <t>Bellinzona-Sant'Antonio</t>
  </si>
  <si>
    <t>Bellinzona-Sementina</t>
  </si>
  <si>
    <t>Posteggi necessari per destinazione 1</t>
  </si>
  <si>
    <t>Posteggi necessari per destinazione 2</t>
  </si>
  <si>
    <t xml:space="preserve">Questo modulo, compilato e stampato va allegato alla domanda di costruzione. In alternativa la domanda di costruzione dovrà contenere il dettaglio di calcolo secondo regolamento posteggi. In sua assenza o in caso di incongruenze la Sezione della mobilità chiederà di completare gli atti. </t>
  </si>
  <si>
    <r>
      <rPr>
        <b/>
        <sz val="20"/>
        <color rgb="FFFF0000"/>
        <rFont val="Calibri"/>
        <family val="2"/>
        <scheme val="minor"/>
      </rPr>
      <t>Posteggi totali necessari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(val min. arrotondato per difetto - val max. arrotondato per eccesso)</t>
    </r>
    <r>
      <rPr>
        <b/>
        <sz val="16"/>
        <color rgb="FFFF0000"/>
        <rFont val="Calibri"/>
        <family val="2"/>
        <scheme val="minor"/>
      </rPr>
      <t>*</t>
    </r>
  </si>
  <si>
    <t>Versione 18.01.2019</t>
  </si>
  <si>
    <t>I contenuti sopraccitati comportano un uso dei parcheggi in orari differenti? (p.es. ristoranti e negozi ospitano clientela in orari diversi)</t>
  </si>
  <si>
    <r>
      <rPr>
        <sz val="16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È riservata una riduzione ulteriore in applicazione degli art. 60 cpv 4 e 5, 61 e 62 cpv 2 RLst</t>
    </r>
  </si>
  <si>
    <t>5 - Numero posteggi necessari per contenuti non resid.:</t>
  </si>
  <si>
    <t>Riduzione al (%)</t>
  </si>
  <si>
    <t xml:space="preserve">Riduzione al </t>
  </si>
  <si>
    <t>del fabbisogno posteggi</t>
  </si>
  <si>
    <t>1</t>
  </si>
  <si>
    <t>Fabbisogno massimo di riferimento (art. 52 cpv 2)</t>
  </si>
  <si>
    <t>3 - Riduzione per uso in fasce orarie differenti (art. 62 cpv 2)</t>
  </si>
  <si>
    <t>4 - Riduzione in base alla qualità del trasporto pubblico (art.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</si>
</sst>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56" x14ac:knownFonts="1">
    <font>
      <sz val="10"/>
      <name val="Arial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color indexed="8"/>
      <name val="MS Sans Serif"/>
      <family val="2"/>
    </font>
    <font>
      <sz val="12"/>
      <name val="Arial Narrow"/>
      <family val="2"/>
    </font>
    <font>
      <sz val="10"/>
      <color rgb="FFFF0000"/>
      <name val="Arial Narrow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color indexed="55"/>
      <name val="Calibri"/>
      <family val="2"/>
      <scheme val="minor"/>
    </font>
    <font>
      <b/>
      <i/>
      <sz val="10"/>
      <color indexed="55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name val="Arial Narrow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b/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4" fillId="0" borderId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4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4" fillId="27" borderId="17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46" fillId="28" borderId="16" xfId="0" applyFont="1" applyFill="1" applyBorder="1" applyAlignment="1" applyProtection="1">
      <alignment horizontal="center" vertical="center"/>
      <protection hidden="1"/>
    </xf>
    <xf numFmtId="0" fontId="46" fillId="28" borderId="17" xfId="0" applyFont="1" applyFill="1" applyBorder="1" applyAlignment="1" applyProtection="1">
      <alignment vertical="center"/>
      <protection hidden="1"/>
    </xf>
    <xf numFmtId="1" fontId="46" fillId="28" borderId="18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Protection="1">
      <protection hidden="1"/>
    </xf>
    <xf numFmtId="1" fontId="28" fillId="0" borderId="53" xfId="0" applyNumberFormat="1" applyFont="1" applyBorder="1" applyAlignment="1" applyProtection="1">
      <alignment vertical="center"/>
      <protection hidden="1"/>
    </xf>
    <xf numFmtId="1" fontId="28" fillId="0" borderId="55" xfId="0" applyNumberFormat="1" applyFont="1" applyBorder="1" applyAlignment="1" applyProtection="1">
      <alignment vertical="center"/>
      <protection hidden="1"/>
    </xf>
    <xf numFmtId="1" fontId="40" fillId="0" borderId="42" xfId="0" applyNumberFormat="1" applyFont="1" applyBorder="1" applyAlignment="1" applyProtection="1">
      <alignment horizontal="center" vertical="center"/>
      <protection hidden="1"/>
    </xf>
    <xf numFmtId="1" fontId="40" fillId="0" borderId="46" xfId="0" applyNumberFormat="1" applyFont="1" applyBorder="1" applyAlignment="1" applyProtection="1">
      <alignment horizontal="center" vertical="center"/>
      <protection hidden="1"/>
    </xf>
    <xf numFmtId="1" fontId="40" fillId="0" borderId="13" xfId="0" applyNumberFormat="1" applyFont="1" applyBorder="1" applyAlignment="1" applyProtection="1">
      <alignment horizontal="center" vertical="center"/>
      <protection hidden="1"/>
    </xf>
    <xf numFmtId="1" fontId="40" fillId="0" borderId="11" xfId="0" applyNumberFormat="1" applyFont="1" applyBorder="1" applyAlignment="1" applyProtection="1">
      <alignment horizontal="center" vertical="center"/>
      <protection hidden="1"/>
    </xf>
    <xf numFmtId="1" fontId="40" fillId="0" borderId="41" xfId="0" applyNumberFormat="1" applyFont="1" applyBorder="1" applyAlignment="1" applyProtection="1">
      <alignment horizontal="center" vertical="center"/>
      <protection hidden="1"/>
    </xf>
    <xf numFmtId="1" fontId="40" fillId="0" borderId="47" xfId="0" applyNumberFormat="1" applyFont="1" applyBorder="1" applyAlignment="1" applyProtection="1">
      <alignment horizontal="center" vertical="center"/>
      <protection hidden="1"/>
    </xf>
    <xf numFmtId="0" fontId="50" fillId="0" borderId="0" xfId="0" applyFont="1" applyProtection="1">
      <protection hidden="1"/>
    </xf>
    <xf numFmtId="0" fontId="50" fillId="0" borderId="26" xfId="0" applyFont="1" applyBorder="1" applyAlignment="1" applyProtection="1">
      <alignment vertical="center"/>
      <protection hidden="1"/>
    </xf>
    <xf numFmtId="0" fontId="50" fillId="0" borderId="30" xfId="0" applyFont="1" applyBorder="1" applyAlignment="1" applyProtection="1">
      <alignment vertical="center"/>
      <protection hidden="1"/>
    </xf>
    <xf numFmtId="0" fontId="50" fillId="0" borderId="28" xfId="0" applyFont="1" applyBorder="1" applyAlignment="1" applyProtection="1">
      <alignment vertical="center"/>
      <protection hidden="1"/>
    </xf>
    <xf numFmtId="0" fontId="50" fillId="0" borderId="29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27" xfId="0" applyFont="1" applyBorder="1" applyAlignment="1" applyProtection="1">
      <alignment vertical="center"/>
      <protection hidden="1"/>
    </xf>
    <xf numFmtId="0" fontId="28" fillId="0" borderId="11" xfId="0" applyFont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vertical="center"/>
      <protection hidden="1"/>
    </xf>
    <xf numFmtId="1" fontId="28" fillId="0" borderId="11" xfId="0" applyNumberFormat="1" applyFont="1" applyBorder="1" applyAlignment="1" applyProtection="1">
      <alignment vertical="center"/>
      <protection hidden="1"/>
    </xf>
    <xf numFmtId="1" fontId="28" fillId="0" borderId="12" xfId="0" applyNumberFormat="1" applyFont="1" applyBorder="1" applyAlignment="1" applyProtection="1">
      <alignment vertical="center"/>
      <protection hidden="1"/>
    </xf>
    <xf numFmtId="1" fontId="28" fillId="0" borderId="47" xfId="0" applyNumberFormat="1" applyFont="1" applyBorder="1" applyAlignment="1" applyProtection="1">
      <alignment vertical="center"/>
      <protection hidden="1"/>
    </xf>
    <xf numFmtId="1" fontId="28" fillId="0" borderId="23" xfId="0" applyNumberFormat="1" applyFont="1" applyBorder="1" applyAlignment="1" applyProtection="1">
      <alignment vertical="center"/>
      <protection hidden="1"/>
    </xf>
    <xf numFmtId="1" fontId="40" fillId="0" borderId="15" xfId="0" applyNumberFormat="1" applyFont="1" applyBorder="1" applyAlignment="1" applyProtection="1">
      <alignment horizontal="center" vertical="center"/>
      <protection hidden="1"/>
    </xf>
    <xf numFmtId="1" fontId="40" fillId="0" borderId="50" xfId="0" applyNumberFormat="1" applyFont="1" applyBorder="1" applyAlignment="1" applyProtection="1">
      <alignment horizontal="center" vertical="center"/>
      <protection hidden="1"/>
    </xf>
    <xf numFmtId="9" fontId="1" fillId="0" borderId="25" xfId="0" applyNumberFormat="1" applyFont="1" applyBorder="1" applyAlignment="1" applyProtection="1">
      <alignment vertical="center"/>
      <protection hidden="1"/>
    </xf>
    <xf numFmtId="9" fontId="1" fillId="0" borderId="31" xfId="0" applyNumberFormat="1" applyFont="1" applyBorder="1" applyAlignment="1" applyProtection="1">
      <alignment vertical="center"/>
      <protection hidden="1"/>
    </xf>
    <xf numFmtId="9" fontId="1" fillId="0" borderId="51" xfId="0" applyNumberFormat="1" applyFont="1" applyBorder="1" applyAlignment="1" applyProtection="1">
      <alignment vertical="center"/>
      <protection hidden="1"/>
    </xf>
    <xf numFmtId="9" fontId="1" fillId="0" borderId="32" xfId="0" applyNumberFormat="1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8" fillId="24" borderId="35" xfId="0" applyFont="1" applyFill="1" applyBorder="1" applyAlignment="1" applyProtection="1">
      <alignment horizontal="left" vertical="center"/>
    </xf>
    <xf numFmtId="0" fontId="28" fillId="0" borderId="48" xfId="0" applyFont="1" applyBorder="1" applyAlignment="1" applyProtection="1">
      <alignment horizontal="left" vertical="center"/>
    </xf>
    <xf numFmtId="0" fontId="30" fillId="24" borderId="48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</xf>
    <xf numFmtId="0" fontId="28" fillId="0" borderId="13" xfId="0" applyFont="1" applyBorder="1" applyAlignment="1" applyProtection="1">
      <alignment horizontal="left" vertical="center"/>
    </xf>
    <xf numFmtId="0" fontId="28" fillId="0" borderId="11" xfId="0" applyFont="1" applyFill="1" applyBorder="1" applyAlignment="1" applyProtection="1">
      <alignment horizontal="left" vertical="center"/>
    </xf>
    <xf numFmtId="0" fontId="30" fillId="0" borderId="11" xfId="0" applyFont="1" applyFill="1" applyBorder="1" applyAlignment="1" applyProtection="1">
      <alignment vertical="center"/>
    </xf>
    <xf numFmtId="0" fontId="27" fillId="25" borderId="50" xfId="0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25" borderId="69" xfId="0" applyFont="1" applyFill="1" applyBorder="1" applyAlignment="1" applyProtection="1">
      <alignment horizontal="left" vertical="center"/>
    </xf>
    <xf numFmtId="0" fontId="30" fillId="25" borderId="70" xfId="0" applyFont="1" applyFill="1" applyBorder="1" applyAlignment="1" applyProtection="1">
      <alignment horizontal="center" vertical="center"/>
    </xf>
    <xf numFmtId="0" fontId="30" fillId="25" borderId="71" xfId="0" applyFont="1" applyFill="1" applyBorder="1" applyAlignment="1" applyProtection="1">
      <alignment horizontal="center" vertical="center"/>
    </xf>
    <xf numFmtId="0" fontId="32" fillId="28" borderId="49" xfId="0" applyFont="1" applyFill="1" applyBorder="1" applyAlignment="1" applyProtection="1">
      <alignment horizontal="left" vertical="center"/>
    </xf>
    <xf numFmtId="0" fontId="32" fillId="28" borderId="33" xfId="0" applyFont="1" applyFill="1" applyBorder="1" applyAlignment="1" applyProtection="1">
      <alignment horizontal="left" vertical="center"/>
    </xf>
    <xf numFmtId="0" fontId="32" fillId="28" borderId="36" xfId="0" applyFont="1" applyFill="1" applyBorder="1" applyAlignment="1" applyProtection="1">
      <alignment vertical="center"/>
    </xf>
    <xf numFmtId="0" fontId="32" fillId="28" borderId="33" xfId="0" applyFont="1" applyFill="1" applyBorder="1" applyAlignment="1" applyProtection="1">
      <alignment vertical="center"/>
    </xf>
    <xf numFmtId="0" fontId="23" fillId="25" borderId="11" xfId="0" applyFont="1" applyFill="1" applyBorder="1" applyAlignment="1" applyProtection="1">
      <alignment horizontal="center" vertical="center"/>
    </xf>
    <xf numFmtId="0" fontId="33" fillId="0" borderId="59" xfId="0" applyFont="1" applyBorder="1" applyAlignment="1" applyProtection="1">
      <alignment horizontal="left" vertical="center"/>
    </xf>
    <xf numFmtId="0" fontId="32" fillId="0" borderId="57" xfId="0" applyFont="1" applyFill="1" applyBorder="1" applyAlignment="1" applyProtection="1">
      <alignment horizontal="left" vertical="center"/>
    </xf>
    <xf numFmtId="0" fontId="32" fillId="0" borderId="60" xfId="0" applyFont="1" applyFill="1" applyBorder="1" applyAlignment="1" applyProtection="1">
      <alignment vertical="center"/>
    </xf>
    <xf numFmtId="0" fontId="32" fillId="0" borderId="59" xfId="0" applyFont="1" applyFill="1" applyBorder="1" applyAlignment="1" applyProtection="1">
      <alignment horizontal="center" vertical="center"/>
    </xf>
    <xf numFmtId="0" fontId="32" fillId="0" borderId="60" xfId="0" applyFont="1" applyFill="1" applyBorder="1" applyAlignment="1" applyProtection="1">
      <alignment horizontal="center" vertical="center"/>
    </xf>
    <xf numFmtId="0" fontId="32" fillId="0" borderId="58" xfId="0" applyFont="1" applyFill="1" applyBorder="1" applyAlignment="1" applyProtection="1">
      <alignment horizontal="center" vertical="center"/>
    </xf>
    <xf numFmtId="0" fontId="28" fillId="0" borderId="59" xfId="0" applyFont="1" applyBorder="1" applyAlignment="1" applyProtection="1">
      <alignment vertical="center"/>
    </xf>
    <xf numFmtId="0" fontId="28" fillId="0" borderId="57" xfId="0" applyFont="1" applyBorder="1" applyAlignment="1" applyProtection="1">
      <alignment vertical="center"/>
    </xf>
    <xf numFmtId="0" fontId="28" fillId="0" borderId="60" xfId="0" applyFont="1" applyBorder="1" applyAlignment="1" applyProtection="1">
      <alignment vertical="center"/>
    </xf>
    <xf numFmtId="0" fontId="29" fillId="0" borderId="14" xfId="0" applyFont="1" applyFill="1" applyBorder="1" applyAlignment="1" applyProtection="1">
      <alignment horizontal="left" vertical="center"/>
    </xf>
    <xf numFmtId="0" fontId="29" fillId="0" borderId="43" xfId="0" applyFont="1" applyBorder="1" applyAlignment="1" applyProtection="1">
      <alignment horizontal="left" vertical="center"/>
    </xf>
    <xf numFmtId="0" fontId="33" fillId="0" borderId="12" xfId="0" applyFont="1" applyBorder="1" applyAlignment="1" applyProtection="1">
      <alignment vertical="center"/>
    </xf>
    <xf numFmtId="0" fontId="29" fillId="0" borderId="20" xfId="0" applyFont="1" applyBorder="1" applyAlignment="1" applyProtection="1">
      <alignment horizontal="right" vertical="center"/>
    </xf>
    <xf numFmtId="0" fontId="36" fillId="0" borderId="20" xfId="0" applyFont="1" applyFill="1" applyBorder="1" applyAlignment="1" applyProtection="1">
      <alignment horizontal="right" vertical="center"/>
    </xf>
    <xf numFmtId="0" fontId="37" fillId="0" borderId="12" xfId="0" applyFont="1" applyFill="1" applyBorder="1" applyAlignment="1" applyProtection="1">
      <alignment horizontal="center" vertical="center"/>
    </xf>
    <xf numFmtId="1" fontId="35" fillId="25" borderId="13" xfId="0" applyNumberFormat="1" applyFont="1" applyFill="1" applyBorder="1" applyAlignment="1" applyProtection="1">
      <alignment horizontal="center" vertical="center"/>
    </xf>
    <xf numFmtId="0" fontId="29" fillId="0" borderId="68" xfId="0" applyFont="1" applyFill="1" applyBorder="1" applyAlignment="1" applyProtection="1">
      <alignment horizontal="left" vertical="center"/>
    </xf>
    <xf numFmtId="1" fontId="52" fillId="0" borderId="25" xfId="30" applyNumberFormat="1" applyFont="1" applyBorder="1" applyProtection="1"/>
    <xf numFmtId="0" fontId="50" fillId="0" borderId="25" xfId="0" applyFont="1" applyBorder="1" applyAlignment="1" applyProtection="1">
      <alignment horizontal="center"/>
    </xf>
    <xf numFmtId="0" fontId="22" fillId="0" borderId="0" xfId="0" applyFont="1" applyAlignment="1" applyProtection="1">
      <alignment vertical="center"/>
    </xf>
    <xf numFmtId="0" fontId="29" fillId="0" borderId="44" xfId="0" applyFont="1" applyBorder="1" applyAlignment="1" applyProtection="1">
      <alignment horizontal="left" vertical="center"/>
    </xf>
    <xf numFmtId="0" fontId="29" fillId="0" borderId="47" xfId="0" applyFont="1" applyBorder="1" applyAlignment="1" applyProtection="1">
      <alignment horizontal="left" vertical="center"/>
    </xf>
    <xf numFmtId="0" fontId="33" fillId="0" borderId="47" xfId="0" applyFont="1" applyBorder="1" applyAlignment="1" applyProtection="1">
      <alignment vertical="center"/>
    </xf>
    <xf numFmtId="0" fontId="29" fillId="0" borderId="21" xfId="0" applyFont="1" applyBorder="1" applyAlignment="1" applyProtection="1">
      <alignment horizontal="right" vertical="center"/>
    </xf>
    <xf numFmtId="0" fontId="36" fillId="0" borderId="21" xfId="0" applyFont="1" applyFill="1" applyBorder="1" applyAlignment="1" applyProtection="1">
      <alignment horizontal="right" vertical="center"/>
    </xf>
    <xf numFmtId="0" fontId="37" fillId="0" borderId="23" xfId="0" applyFont="1" applyFill="1" applyBorder="1" applyAlignment="1" applyProtection="1">
      <alignment horizontal="center" vertical="center"/>
    </xf>
    <xf numFmtId="1" fontId="35" fillId="25" borderId="41" xfId="0" applyNumberFormat="1" applyFont="1" applyFill="1" applyBorder="1" applyAlignment="1" applyProtection="1">
      <alignment horizontal="center" vertical="center"/>
    </xf>
    <xf numFmtId="0" fontId="33" fillId="0" borderId="52" xfId="0" applyFont="1" applyBorder="1" applyAlignment="1" applyProtection="1">
      <alignment horizontal="left" vertical="center" wrapText="1"/>
    </xf>
    <xf numFmtId="0" fontId="29" fillId="0" borderId="53" xfId="0" applyFont="1" applyBorder="1" applyAlignment="1" applyProtection="1">
      <alignment horizontal="left" vertical="center"/>
    </xf>
    <xf numFmtId="0" fontId="29" fillId="0" borderId="54" xfId="0" applyFont="1" applyBorder="1" applyAlignment="1" applyProtection="1">
      <alignment vertical="center"/>
    </xf>
    <xf numFmtId="0" fontId="29" fillId="0" borderId="28" xfId="0" applyFont="1" applyBorder="1" applyAlignment="1" applyProtection="1">
      <alignment horizontal="right" vertical="center"/>
    </xf>
    <xf numFmtId="0" fontId="36" fillId="0" borderId="28" xfId="0" applyFont="1" applyFill="1" applyBorder="1" applyAlignment="1" applyProtection="1">
      <alignment horizontal="right" vertical="center"/>
    </xf>
    <xf numFmtId="0" fontId="37" fillId="0" borderId="55" xfId="0" applyFont="1" applyFill="1" applyBorder="1" applyAlignment="1" applyProtection="1">
      <alignment horizontal="center" vertical="center"/>
    </xf>
    <xf numFmtId="1" fontId="35" fillId="25" borderId="52" xfId="0" applyNumberFormat="1" applyFont="1" applyFill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left" vertical="center"/>
    </xf>
    <xf numFmtId="0" fontId="29" fillId="0" borderId="46" xfId="0" applyFont="1" applyBorder="1" applyAlignment="1" applyProtection="1">
      <alignment horizontal="left" vertical="center"/>
    </xf>
    <xf numFmtId="0" fontId="38" fillId="0" borderId="24" xfId="0" applyFont="1" applyBorder="1" applyAlignment="1" applyProtection="1">
      <alignment vertical="center"/>
    </xf>
    <xf numFmtId="0" fontId="29" fillId="0" borderId="19" xfId="0" applyFont="1" applyBorder="1" applyAlignment="1" applyProtection="1">
      <alignment horizontal="right" vertical="center"/>
    </xf>
    <xf numFmtId="0" fontId="36" fillId="0" borderId="19" xfId="0" applyFont="1" applyFill="1" applyBorder="1" applyAlignment="1" applyProtection="1">
      <alignment horizontal="right" vertical="center"/>
    </xf>
    <xf numFmtId="0" fontId="37" fillId="0" borderId="24" xfId="0" applyFont="1" applyFill="1" applyBorder="1" applyAlignment="1" applyProtection="1">
      <alignment horizontal="center" vertical="center"/>
    </xf>
    <xf numFmtId="1" fontId="35" fillId="25" borderId="24" xfId="0" applyNumberFormat="1" applyFont="1" applyFill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left" vertical="center"/>
    </xf>
    <xf numFmtId="0" fontId="29" fillId="0" borderId="43" xfId="0" applyFont="1" applyBorder="1" applyAlignment="1" applyProtection="1">
      <alignment vertical="center"/>
    </xf>
    <xf numFmtId="1" fontId="35" fillId="25" borderId="12" xfId="0" applyNumberFormat="1" applyFont="1" applyFill="1" applyBorder="1" applyAlignment="1" applyProtection="1">
      <alignment horizontal="center" vertical="center"/>
    </xf>
    <xf numFmtId="0" fontId="41" fillId="0" borderId="14" xfId="0" applyFont="1" applyFill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vertical="center"/>
    </xf>
    <xf numFmtId="0" fontId="41" fillId="0" borderId="44" xfId="0" applyFont="1" applyFill="1" applyBorder="1" applyAlignment="1" applyProtection="1">
      <alignment horizontal="left" vertical="center"/>
    </xf>
    <xf numFmtId="0" fontId="29" fillId="0" borderId="47" xfId="0" applyFont="1" applyFill="1" applyBorder="1" applyAlignment="1" applyProtection="1">
      <alignment horizontal="left" vertical="center"/>
    </xf>
    <xf numFmtId="0" fontId="38" fillId="0" borderId="23" xfId="0" applyFont="1" applyFill="1" applyBorder="1" applyAlignment="1" applyProtection="1">
      <alignment horizontal="center" vertical="center"/>
    </xf>
    <xf numFmtId="0" fontId="29" fillId="27" borderId="21" xfId="0" applyFont="1" applyFill="1" applyBorder="1" applyAlignment="1" applyProtection="1">
      <alignment horizontal="right" vertical="center"/>
    </xf>
    <xf numFmtId="0" fontId="35" fillId="27" borderId="23" xfId="0" applyFont="1" applyFill="1" applyBorder="1" applyAlignment="1" applyProtection="1">
      <alignment horizontal="center" vertical="center"/>
    </xf>
    <xf numFmtId="1" fontId="35" fillId="27" borderId="23" xfId="0" applyNumberFormat="1" applyFont="1" applyFill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left" vertical="center"/>
    </xf>
    <xf numFmtId="0" fontId="29" fillId="0" borderId="48" xfId="0" applyFont="1" applyBorder="1" applyAlignment="1" applyProtection="1">
      <alignment horizontal="left" vertical="center"/>
    </xf>
    <xf numFmtId="0" fontId="29" fillId="0" borderId="10" xfId="0" applyFont="1" applyBorder="1" applyAlignment="1" applyProtection="1">
      <alignment vertical="center"/>
    </xf>
    <xf numFmtId="0" fontId="29" fillId="0" borderId="56" xfId="0" applyFont="1" applyBorder="1" applyAlignment="1" applyProtection="1">
      <alignment horizontal="right" vertical="center"/>
    </xf>
    <xf numFmtId="0" fontId="49" fillId="0" borderId="56" xfId="0" applyFont="1" applyBorder="1" applyAlignment="1" applyProtection="1">
      <alignment horizontal="right" vertical="center"/>
    </xf>
    <xf numFmtId="0" fontId="49" fillId="0" borderId="20" xfId="0" applyFont="1" applyBorder="1" applyAlignment="1" applyProtection="1">
      <alignment horizontal="right" vertical="center"/>
    </xf>
    <xf numFmtId="0" fontId="35" fillId="0" borderId="12" xfId="0" applyFont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left" vertical="center"/>
    </xf>
    <xf numFmtId="0" fontId="29" fillId="0" borderId="64" xfId="0" applyFont="1" applyBorder="1" applyAlignment="1" applyProtection="1">
      <alignment horizontal="center" vertical="center"/>
    </xf>
    <xf numFmtId="0" fontId="29" fillId="0" borderId="66" xfId="0" applyFont="1" applyBorder="1" applyAlignment="1" applyProtection="1">
      <alignment horizontal="right" vertical="center"/>
    </xf>
    <xf numFmtId="0" fontId="49" fillId="0" borderId="66" xfId="0" applyFont="1" applyBorder="1" applyAlignment="1" applyProtection="1">
      <alignment horizontal="right" vertical="center"/>
    </xf>
    <xf numFmtId="0" fontId="35" fillId="0" borderId="64" xfId="0" applyFont="1" applyBorder="1" applyAlignment="1" applyProtection="1">
      <alignment horizontal="center" vertical="center"/>
    </xf>
    <xf numFmtId="1" fontId="35" fillId="25" borderId="23" xfId="0" applyNumberFormat="1" applyFont="1" applyFill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vertical="center"/>
    </xf>
    <xf numFmtId="0" fontId="49" fillId="0" borderId="19" xfId="0" applyFont="1" applyBorder="1" applyAlignment="1" applyProtection="1">
      <alignment horizontal="right" vertical="center"/>
    </xf>
    <xf numFmtId="0" fontId="35" fillId="0" borderId="24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48" fillId="0" borderId="66" xfId="0" applyFont="1" applyBorder="1" applyAlignment="1" applyProtection="1">
      <alignment horizontal="right" vertical="center"/>
    </xf>
    <xf numFmtId="1" fontId="35" fillId="25" borderId="42" xfId="0" applyNumberFormat="1" applyFont="1" applyFill="1" applyBorder="1" applyAlignment="1" applyProtection="1">
      <alignment horizontal="center" vertical="center"/>
    </xf>
    <xf numFmtId="1" fontId="28" fillId="0" borderId="24" xfId="0" applyNumberFormat="1" applyFont="1" applyBorder="1" applyAlignment="1" applyProtection="1">
      <alignment vertical="center"/>
    </xf>
    <xf numFmtId="0" fontId="29" fillId="0" borderId="11" xfId="0" applyFont="1" applyBorder="1" applyAlignment="1" applyProtection="1">
      <alignment vertical="center" wrapText="1"/>
    </xf>
    <xf numFmtId="0" fontId="29" fillId="0" borderId="11" xfId="0" applyFont="1" applyBorder="1" applyAlignment="1" applyProtection="1">
      <alignment vertical="center"/>
    </xf>
    <xf numFmtId="1" fontId="28" fillId="0" borderId="12" xfId="0" applyNumberFormat="1" applyFont="1" applyBorder="1" applyAlignment="1" applyProtection="1">
      <alignment vertical="center"/>
    </xf>
    <xf numFmtId="0" fontId="29" fillId="0" borderId="62" xfId="0" applyFont="1" applyBorder="1" applyAlignment="1" applyProtection="1">
      <alignment vertical="center" wrapText="1"/>
    </xf>
    <xf numFmtId="0" fontId="29" fillId="0" borderId="62" xfId="0" applyFont="1" applyBorder="1" applyAlignment="1" applyProtection="1">
      <alignment vertical="center"/>
    </xf>
    <xf numFmtId="1" fontId="28" fillId="0" borderId="23" xfId="0" applyNumberFormat="1" applyFont="1" applyBorder="1" applyAlignment="1" applyProtection="1">
      <alignment vertical="center"/>
    </xf>
    <xf numFmtId="0" fontId="29" fillId="0" borderId="24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vertical="center" wrapText="1"/>
    </xf>
    <xf numFmtId="0" fontId="29" fillId="0" borderId="64" xfId="0" applyFont="1" applyBorder="1" applyAlignment="1" applyProtection="1">
      <alignment vertical="center" wrapText="1"/>
    </xf>
    <xf numFmtId="0" fontId="33" fillId="0" borderId="45" xfId="0" applyFont="1" applyBorder="1" applyAlignment="1" applyProtection="1">
      <alignment horizontal="left"/>
    </xf>
    <xf numFmtId="0" fontId="29" fillId="0" borderId="24" xfId="0" applyFont="1" applyBorder="1" applyAlignment="1" applyProtection="1">
      <alignment vertical="center" wrapText="1"/>
    </xf>
    <xf numFmtId="0" fontId="29" fillId="0" borderId="19" xfId="0" applyFont="1" applyBorder="1" applyAlignment="1" applyProtection="1">
      <alignment horizontal="right" vertical="center" wrapText="1"/>
    </xf>
    <xf numFmtId="0" fontId="33" fillId="0" borderId="14" xfId="0" applyFont="1" applyBorder="1" applyAlignment="1" applyProtection="1">
      <alignment vertical="center"/>
    </xf>
    <xf numFmtId="0" fontId="33" fillId="0" borderId="49" xfId="0" applyFont="1" applyBorder="1" applyAlignment="1" applyProtection="1">
      <alignment horizontal="left" vertical="center"/>
    </xf>
    <xf numFmtId="0" fontId="29" fillId="0" borderId="50" xfId="0" applyFont="1" applyBorder="1" applyAlignment="1" applyProtection="1">
      <alignment horizontal="left" vertical="center"/>
    </xf>
    <xf numFmtId="0" fontId="29" fillId="0" borderId="40" xfId="0" applyFont="1" applyBorder="1" applyAlignment="1" applyProtection="1">
      <alignment vertical="center" wrapText="1"/>
    </xf>
    <xf numFmtId="0" fontId="29" fillId="0" borderId="39" xfId="0" applyFont="1" applyBorder="1" applyAlignment="1" applyProtection="1">
      <alignment horizontal="right" vertical="center"/>
    </xf>
    <xf numFmtId="0" fontId="28" fillId="0" borderId="39" xfId="0" applyFont="1" applyBorder="1" applyAlignment="1" applyProtection="1">
      <alignment horizontal="right" vertical="center"/>
    </xf>
    <xf numFmtId="0" fontId="35" fillId="0" borderId="40" xfId="0" applyFont="1" applyBorder="1" applyAlignment="1" applyProtection="1">
      <alignment horizontal="center" vertical="center"/>
    </xf>
    <xf numFmtId="1" fontId="35" fillId="25" borderId="40" xfId="0" applyNumberFormat="1" applyFont="1" applyFill="1" applyBorder="1" applyAlignment="1" applyProtection="1">
      <alignment horizontal="center" vertical="center"/>
    </xf>
    <xf numFmtId="1" fontId="24" fillId="0" borderId="25" xfId="30" applyNumberFormat="1" applyBorder="1" applyProtection="1"/>
    <xf numFmtId="0" fontId="0" fillId="0" borderId="25" xfId="0" applyBorder="1" applyAlignment="1" applyProtection="1">
      <alignment horizontal="center"/>
    </xf>
    <xf numFmtId="0" fontId="30" fillId="25" borderId="16" xfId="0" applyFont="1" applyFill="1" applyBorder="1" applyAlignment="1" applyProtection="1">
      <alignment vertical="center"/>
    </xf>
    <xf numFmtId="0" fontId="30" fillId="25" borderId="17" xfId="0" applyFont="1" applyFill="1" applyBorder="1" applyAlignment="1" applyProtection="1">
      <alignment vertical="center"/>
    </xf>
    <xf numFmtId="0" fontId="28" fillId="28" borderId="17" xfId="0" applyFont="1" applyFill="1" applyBorder="1" applyAlignment="1" applyProtection="1">
      <alignment horizontal="left"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43" fillId="27" borderId="17" xfId="0" applyFont="1" applyFill="1" applyBorder="1" applyAlignment="1" applyProtection="1">
      <alignment horizontal="center" vertical="center"/>
    </xf>
    <xf numFmtId="0" fontId="28" fillId="27" borderId="17" xfId="0" applyFont="1" applyFill="1" applyBorder="1" applyAlignment="1" applyProtection="1">
      <alignment horizontal="right" vertical="center"/>
    </xf>
    <xf numFmtId="0" fontId="31" fillId="27" borderId="17" xfId="0" applyFont="1" applyFill="1" applyBorder="1" applyAlignment="1" applyProtection="1">
      <alignment horizontal="center" vertical="center"/>
    </xf>
    <xf numFmtId="2" fontId="43" fillId="28" borderId="16" xfId="0" applyNumberFormat="1" applyFont="1" applyFill="1" applyBorder="1" applyAlignment="1" applyProtection="1">
      <alignment horizontal="left" vertical="center"/>
    </xf>
    <xf numFmtId="0" fontId="43" fillId="28" borderId="17" xfId="0" applyFont="1" applyFill="1" applyBorder="1" applyAlignment="1" applyProtection="1">
      <alignment horizontal="center" vertical="center"/>
    </xf>
    <xf numFmtId="0" fontId="28" fillId="28" borderId="17" xfId="0" applyFont="1" applyFill="1" applyBorder="1" applyAlignment="1" applyProtection="1">
      <alignment horizontal="right" vertical="center"/>
    </xf>
    <xf numFmtId="0" fontId="31" fillId="28" borderId="17" xfId="0" applyFont="1" applyFill="1" applyBorder="1" applyAlignment="1" applyProtection="1">
      <alignment horizontal="center" vertical="center"/>
    </xf>
    <xf numFmtId="0" fontId="44" fillId="0" borderId="48" xfId="0" applyFont="1" applyBorder="1" applyAlignment="1" applyProtection="1">
      <alignment horizontal="left" vertical="center" wrapText="1"/>
    </xf>
    <xf numFmtId="1" fontId="44" fillId="0" borderId="48" xfId="0" applyNumberFormat="1" applyFont="1" applyBorder="1" applyAlignment="1" applyProtection="1">
      <alignment horizontal="left" vertical="center" wrapText="1"/>
    </xf>
    <xf numFmtId="0" fontId="44" fillId="0" borderId="48" xfId="0" applyFont="1" applyBorder="1" applyAlignment="1" applyProtection="1">
      <alignment horizontal="left" vertical="center"/>
    </xf>
    <xf numFmtId="0" fontId="45" fillId="0" borderId="48" xfId="0" applyFont="1" applyFill="1" applyBorder="1" applyAlignment="1" applyProtection="1">
      <alignment horizontal="left" vertical="center"/>
    </xf>
    <xf numFmtId="0" fontId="44" fillId="0" borderId="48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44" fillId="0" borderId="62" xfId="0" applyFont="1" applyBorder="1" applyAlignment="1" applyProtection="1">
      <alignment horizontal="left" vertical="center" wrapText="1"/>
    </xf>
    <xf numFmtId="1" fontId="44" fillId="0" borderId="62" xfId="0" applyNumberFormat="1" applyFont="1" applyBorder="1" applyAlignment="1" applyProtection="1">
      <alignment horizontal="left" vertical="center" wrapText="1"/>
    </xf>
    <xf numFmtId="0" fontId="44" fillId="0" borderId="62" xfId="0" applyFont="1" applyBorder="1" applyAlignment="1" applyProtection="1">
      <alignment horizontal="left" vertical="center"/>
    </xf>
    <xf numFmtId="0" fontId="45" fillId="0" borderId="62" xfId="0" applyFont="1" applyFill="1" applyBorder="1" applyAlignment="1" applyProtection="1">
      <alignment horizontal="left" vertical="center"/>
    </xf>
    <xf numFmtId="0" fontId="44" fillId="0" borderId="62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7" fillId="0" borderId="0" xfId="0" applyFont="1" applyAlignment="1" applyProtection="1">
      <alignment vertical="center"/>
    </xf>
    <xf numFmtId="0" fontId="28" fillId="0" borderId="14" xfId="0" applyFont="1" applyBorder="1" applyAlignment="1" applyProtection="1">
      <alignment horizontal="left" vertical="center"/>
    </xf>
    <xf numFmtId="0" fontId="28" fillId="0" borderId="34" xfId="0" applyFont="1" applyBorder="1" applyAlignment="1" applyProtection="1">
      <alignment vertical="center"/>
    </xf>
    <xf numFmtId="0" fontId="2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/>
    </xf>
    <xf numFmtId="0" fontId="20" fillId="0" borderId="0" xfId="0" applyFont="1" applyProtection="1"/>
    <xf numFmtId="1" fontId="52" fillId="26" borderId="25" xfId="30" applyNumberFormat="1" applyFont="1" applyFill="1" applyBorder="1" applyProtection="1"/>
    <xf numFmtId="0" fontId="50" fillId="26" borderId="25" xfId="0" applyFont="1" applyFill="1" applyBorder="1" applyAlignment="1" applyProtection="1">
      <alignment horizontal="center"/>
    </xf>
    <xf numFmtId="0" fontId="50" fillId="0" borderId="25" xfId="30" applyFont="1" applyBorder="1" applyProtection="1"/>
    <xf numFmtId="0" fontId="50" fillId="26" borderId="25" xfId="30" applyFont="1" applyFill="1" applyBorder="1" applyProtection="1"/>
    <xf numFmtId="0" fontId="50" fillId="0" borderId="0" xfId="0" applyFont="1" applyProtection="1"/>
    <xf numFmtId="1" fontId="24" fillId="0" borderId="25" xfId="30" applyNumberFormat="1" applyFont="1" applyBorder="1" applyProtection="1"/>
    <xf numFmtId="0" fontId="35" fillId="29" borderId="10" xfId="0" applyFont="1" applyFill="1" applyBorder="1" applyAlignment="1" applyProtection="1">
      <alignment horizontal="center" vertical="center"/>
      <protection locked="0"/>
    </xf>
    <xf numFmtId="0" fontId="35" fillId="29" borderId="12" xfId="0" applyFont="1" applyFill="1" applyBorder="1" applyAlignment="1" applyProtection="1">
      <alignment horizontal="center" vertical="center"/>
      <protection locked="0"/>
    </xf>
    <xf numFmtId="0" fontId="35" fillId="29" borderId="64" xfId="0" applyFont="1" applyFill="1" applyBorder="1" applyAlignment="1" applyProtection="1">
      <alignment horizontal="center" vertical="center"/>
      <protection locked="0"/>
    </xf>
    <xf numFmtId="0" fontId="35" fillId="29" borderId="24" xfId="0" applyFont="1" applyFill="1" applyBorder="1" applyAlignment="1" applyProtection="1">
      <alignment horizontal="center" vertical="center"/>
      <protection locked="0"/>
    </xf>
    <xf numFmtId="0" fontId="35" fillId="29" borderId="40" xfId="0" applyFont="1" applyFill="1" applyBorder="1" applyAlignment="1" applyProtection="1">
      <alignment horizontal="center" vertical="center"/>
      <protection locked="0"/>
    </xf>
    <xf numFmtId="0" fontId="35" fillId="29" borderId="23" xfId="0" applyFont="1" applyFill="1" applyBorder="1" applyAlignment="1" applyProtection="1">
      <alignment horizontal="center" vertical="center"/>
      <protection locked="0"/>
    </xf>
    <xf numFmtId="0" fontId="35" fillId="29" borderId="55" xfId="0" applyFont="1" applyFill="1" applyBorder="1" applyAlignment="1" applyProtection="1">
      <alignment horizontal="center" vertical="center"/>
      <protection locked="0"/>
    </xf>
    <xf numFmtId="165" fontId="44" fillId="28" borderId="38" xfId="0" applyNumberFormat="1" applyFont="1" applyFill="1" applyBorder="1" applyAlignment="1" applyProtection="1">
      <alignment horizontal="center" vertical="center"/>
      <protection hidden="1"/>
    </xf>
    <xf numFmtId="0" fontId="28" fillId="29" borderId="0" xfId="0" applyFont="1" applyFill="1" applyBorder="1" applyAlignment="1" applyProtection="1">
      <alignment vertical="center"/>
    </xf>
    <xf numFmtId="0" fontId="29" fillId="29" borderId="0" xfId="0" applyFont="1" applyFill="1" applyBorder="1" applyAlignment="1" applyProtection="1">
      <alignment vertical="center"/>
    </xf>
    <xf numFmtId="0" fontId="35" fillId="29" borderId="0" xfId="0" applyFont="1" applyFill="1" applyBorder="1" applyAlignment="1" applyProtection="1">
      <alignment vertical="center"/>
    </xf>
    <xf numFmtId="0" fontId="28" fillId="29" borderId="0" xfId="0" applyFont="1" applyFill="1" applyBorder="1" applyAlignment="1" applyProtection="1">
      <alignment horizontal="right" vertical="center"/>
    </xf>
    <xf numFmtId="0" fontId="45" fillId="29" borderId="0" xfId="0" applyFont="1" applyFill="1" applyBorder="1" applyAlignment="1" applyProtection="1">
      <alignment horizontal="right" vertical="center"/>
    </xf>
    <xf numFmtId="165" fontId="44" fillId="25" borderId="37" xfId="0" applyNumberFormat="1" applyFont="1" applyFill="1" applyBorder="1" applyAlignment="1" applyProtection="1">
      <alignment horizontal="center" vertical="center"/>
    </xf>
    <xf numFmtId="165" fontId="44" fillId="25" borderId="22" xfId="0" applyNumberFormat="1" applyFont="1" applyFill="1" applyBorder="1" applyAlignment="1" applyProtection="1">
      <alignment horizontal="center" vertical="center"/>
    </xf>
    <xf numFmtId="165" fontId="44" fillId="28" borderId="15" xfId="0" applyNumberFormat="1" applyFont="1" applyFill="1" applyBorder="1" applyAlignment="1" applyProtection="1">
      <alignment horizontal="center" vertical="center"/>
      <protection hidden="1"/>
    </xf>
    <xf numFmtId="165" fontId="44" fillId="28" borderId="50" xfId="0" applyNumberFormat="1" applyFont="1" applyFill="1" applyBorder="1" applyAlignment="1" applyProtection="1">
      <alignment vertical="center"/>
      <protection hidden="1"/>
    </xf>
    <xf numFmtId="165" fontId="44" fillId="28" borderId="40" xfId="0" applyNumberFormat="1" applyFont="1" applyFill="1" applyBorder="1" applyAlignment="1" applyProtection="1">
      <alignment horizontal="center" vertical="center"/>
      <protection hidden="1"/>
    </xf>
    <xf numFmtId="165" fontId="44" fillId="0" borderId="48" xfId="0" applyNumberFormat="1" applyFont="1" applyFill="1" applyBorder="1" applyAlignment="1" applyProtection="1">
      <alignment horizontal="right" vertical="center"/>
    </xf>
    <xf numFmtId="165" fontId="44" fillId="0" borderId="62" xfId="0" applyNumberFormat="1" applyFont="1" applyFill="1" applyBorder="1" applyAlignment="1" applyProtection="1">
      <alignment horizontal="right" vertical="center"/>
    </xf>
    <xf numFmtId="0" fontId="55" fillId="0" borderId="16" xfId="0" applyFont="1" applyBorder="1" applyAlignment="1" applyProtection="1">
      <alignment horizontal="left" vertical="center" wrapText="1"/>
    </xf>
    <xf numFmtId="0" fontId="55" fillId="0" borderId="17" xfId="0" applyFont="1" applyBorder="1" applyAlignment="1" applyProtection="1">
      <alignment horizontal="left" vertical="center" wrapText="1"/>
    </xf>
    <xf numFmtId="0" fontId="55" fillId="0" borderId="18" xfId="0" applyFont="1" applyBorder="1" applyAlignment="1" applyProtection="1">
      <alignment horizontal="left" vertical="center" wrapText="1"/>
    </xf>
    <xf numFmtId="0" fontId="43" fillId="29" borderId="57" xfId="0" applyFont="1" applyFill="1" applyBorder="1" applyAlignment="1" applyProtection="1">
      <alignment horizontal="center" vertical="center" wrapText="1"/>
      <protection locked="0"/>
    </xf>
    <xf numFmtId="0" fontId="0" fillId="29" borderId="33" xfId="0" applyFill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31" fillId="29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36" xfId="0" applyFill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9" fontId="44" fillId="0" borderId="50" xfId="0" applyNumberFormat="1" applyFont="1" applyBorder="1" applyAlignment="1" applyProtection="1">
      <alignment horizontal="center" vertical="center" wrapText="1"/>
    </xf>
    <xf numFmtId="0" fontId="28" fillId="0" borderId="59" xfId="0" applyFont="1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0" fontId="30" fillId="25" borderId="59" xfId="0" applyFont="1" applyFill="1" applyBorder="1" applyAlignment="1" applyProtection="1">
      <alignment horizontal="left" vertical="center"/>
    </xf>
    <xf numFmtId="0" fontId="30" fillId="25" borderId="57" xfId="0" applyFont="1" applyFill="1" applyBorder="1" applyAlignment="1" applyProtection="1">
      <alignment horizontal="left" vertical="center"/>
    </xf>
    <xf numFmtId="0" fontId="30" fillId="25" borderId="60" xfId="0" applyFont="1" applyFill="1" applyBorder="1" applyAlignment="1" applyProtection="1">
      <alignment horizontal="left" vertical="center"/>
    </xf>
    <xf numFmtId="0" fontId="28" fillId="0" borderId="49" xfId="0" applyFont="1" applyBorder="1" applyAlignment="1" applyProtection="1">
      <alignment horizontal="left" vertical="center" wrapText="1"/>
    </xf>
    <xf numFmtId="0" fontId="28" fillId="0" borderId="33" xfId="0" applyFont="1" applyBorder="1" applyAlignment="1" applyProtection="1">
      <alignment horizontal="left" vertical="center" wrapText="1"/>
    </xf>
    <xf numFmtId="0" fontId="30" fillId="25" borderId="16" xfId="0" applyFont="1" applyFill="1" applyBorder="1" applyAlignment="1" applyProtection="1">
      <alignment horizontal="center" vertical="center"/>
    </xf>
    <xf numFmtId="0" fontId="30" fillId="25" borderId="17" xfId="0" applyFont="1" applyFill="1" applyBorder="1" applyAlignment="1" applyProtection="1">
      <alignment horizontal="center" vertical="center"/>
    </xf>
    <xf numFmtId="0" fontId="30" fillId="25" borderId="18" xfId="0" applyFont="1" applyFill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left" vertical="center" wrapText="1"/>
    </xf>
    <xf numFmtId="0" fontId="28" fillId="0" borderId="12" xfId="0" applyFont="1" applyBorder="1" applyAlignment="1" applyProtection="1">
      <alignment vertical="center" wrapText="1"/>
    </xf>
    <xf numFmtId="0" fontId="29" fillId="0" borderId="46" xfId="0" applyFont="1" applyBorder="1" applyAlignment="1" applyProtection="1">
      <alignment horizontal="left" vertical="center"/>
    </xf>
    <xf numFmtId="0" fontId="29" fillId="0" borderId="24" xfId="0" applyFont="1" applyBorder="1" applyAlignment="1" applyProtection="1">
      <alignment horizontal="left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34" fillId="0" borderId="24" xfId="0" applyFont="1" applyBorder="1" applyAlignment="1" applyProtection="1">
      <alignment horizontal="center" vertical="center" wrapText="1"/>
    </xf>
    <xf numFmtId="0" fontId="42" fillId="0" borderId="41" xfId="0" applyFont="1" applyFill="1" applyBorder="1" applyAlignment="1" applyProtection="1">
      <alignment horizontal="center" vertical="center"/>
    </xf>
    <xf numFmtId="0" fontId="42" fillId="0" borderId="47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34" fillId="0" borderId="68" xfId="0" applyFont="1" applyBorder="1" applyAlignment="1" applyProtection="1">
      <alignment horizontal="center" vertical="center"/>
    </xf>
    <xf numFmtId="0" fontId="34" fillId="0" borderId="62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43" fillId="24" borderId="59" xfId="0" applyFont="1" applyFill="1" applyBorder="1" applyAlignment="1" applyProtection="1">
      <alignment horizontal="left" vertical="center"/>
    </xf>
    <xf numFmtId="0" fontId="43" fillId="24" borderId="57" xfId="0" applyFont="1" applyFill="1" applyBorder="1" applyAlignment="1" applyProtection="1">
      <alignment horizontal="left" vertical="center"/>
    </xf>
    <xf numFmtId="0" fontId="43" fillId="24" borderId="60" xfId="0" applyFont="1" applyFill="1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32" fillId="0" borderId="59" xfId="0" applyFont="1" applyFill="1" applyBorder="1" applyAlignment="1" applyProtection="1">
      <alignment horizontal="center" vertical="center"/>
    </xf>
    <xf numFmtId="0" fontId="32" fillId="0" borderId="57" xfId="0" applyFont="1" applyFill="1" applyBorder="1" applyAlignment="1" applyProtection="1">
      <alignment horizontal="center" vertical="center"/>
    </xf>
    <xf numFmtId="0" fontId="32" fillId="0" borderId="60" xfId="0" applyFont="1" applyFill="1" applyBorder="1" applyAlignment="1" applyProtection="1">
      <alignment horizontal="center" vertical="center"/>
    </xf>
    <xf numFmtId="0" fontId="50" fillId="0" borderId="11" xfId="0" applyFont="1" applyBorder="1" applyAlignment="1" applyProtection="1">
      <alignment horizontal="right" vertical="center" wrapText="1"/>
    </xf>
    <xf numFmtId="164" fontId="30" fillId="29" borderId="48" xfId="0" applyNumberFormat="1" applyFont="1" applyFill="1" applyBorder="1" applyAlignment="1" applyProtection="1">
      <alignment horizontal="center" vertical="center"/>
      <protection locked="0"/>
    </xf>
    <xf numFmtId="164" fontId="30" fillId="29" borderId="10" xfId="0" applyNumberFormat="1" applyFont="1" applyFill="1" applyBorder="1" applyAlignment="1" applyProtection="1">
      <alignment horizontal="center" vertical="center"/>
      <protection locked="0"/>
    </xf>
    <xf numFmtId="49" fontId="30" fillId="29" borderId="11" xfId="0" applyNumberFormat="1" applyFont="1" applyFill="1" applyBorder="1" applyAlignment="1" applyProtection="1">
      <alignment horizontal="center" vertical="center"/>
      <protection locked="0"/>
    </xf>
    <xf numFmtId="49" fontId="30" fillId="29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left" vertical="center" wrapText="1"/>
    </xf>
    <xf numFmtId="0" fontId="26" fillId="0" borderId="40" xfId="0" applyFont="1" applyBorder="1" applyAlignment="1" applyProtection="1">
      <alignment horizontal="left" vertical="center" wrapText="1"/>
    </xf>
    <xf numFmtId="0" fontId="30" fillId="25" borderId="69" xfId="0" applyFont="1" applyFill="1" applyBorder="1" applyAlignment="1" applyProtection="1">
      <alignment horizontal="center" vertical="center"/>
    </xf>
    <xf numFmtId="0" fontId="28" fillId="0" borderId="70" xfId="0" applyFont="1" applyBorder="1" applyAlignment="1" applyProtection="1">
      <alignment vertical="center"/>
    </xf>
    <xf numFmtId="0" fontId="28" fillId="0" borderId="71" xfId="0" applyFont="1" applyBorder="1" applyAlignment="1" applyProtection="1">
      <alignment vertical="center"/>
    </xf>
    <xf numFmtId="0" fontId="32" fillId="28" borderId="49" xfId="0" applyFont="1" applyFill="1" applyBorder="1" applyAlignment="1" applyProtection="1">
      <alignment horizontal="center" vertical="center"/>
    </xf>
    <xf numFmtId="0" fontId="32" fillId="28" borderId="36" xfId="0" applyFont="1" applyFill="1" applyBorder="1" applyAlignment="1" applyProtection="1">
      <alignment horizontal="center" vertical="center"/>
    </xf>
    <xf numFmtId="0" fontId="27" fillId="29" borderId="11" xfId="0" applyFont="1" applyFill="1" applyBorder="1" applyAlignment="1" applyProtection="1">
      <alignment horizontal="left" vertical="center"/>
      <protection locked="0"/>
    </xf>
    <xf numFmtId="0" fontId="0" fillId="29" borderId="11" xfId="0" applyFill="1" applyBorder="1" applyAlignment="1" applyProtection="1">
      <alignment horizontal="left" vertical="center"/>
      <protection locked="0"/>
    </xf>
    <xf numFmtId="0" fontId="30" fillId="29" borderId="48" xfId="0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left" vertical="center" wrapText="1"/>
    </xf>
    <xf numFmtId="0" fontId="44" fillId="0" borderId="35" xfId="0" applyFont="1" applyBorder="1" applyAlignment="1" applyProtection="1">
      <alignment horizontal="left" vertical="center" wrapText="1"/>
    </xf>
    <xf numFmtId="0" fontId="44" fillId="0" borderId="48" xfId="0" applyFont="1" applyBorder="1" applyAlignment="1" applyProtection="1">
      <alignment horizontal="left" vertical="center" wrapText="1"/>
    </xf>
    <xf numFmtId="0" fontId="44" fillId="0" borderId="15" xfId="0" applyFont="1" applyBorder="1" applyAlignment="1" applyProtection="1">
      <alignment horizontal="left" vertical="center" wrapText="1"/>
    </xf>
    <xf numFmtId="0" fontId="44" fillId="0" borderId="50" xfId="0" applyFont="1" applyBorder="1" applyAlignment="1" applyProtection="1">
      <alignment horizontal="left" vertical="center" wrapText="1"/>
    </xf>
    <xf numFmtId="0" fontId="43" fillId="29" borderId="67" xfId="0" applyFont="1" applyFill="1" applyBorder="1" applyAlignment="1" applyProtection="1">
      <alignment horizontal="center" vertical="center"/>
      <protection locked="0"/>
    </xf>
    <xf numFmtId="0" fontId="43" fillId="29" borderId="65" xfId="0" applyFont="1" applyFill="1" applyBorder="1" applyAlignment="1" applyProtection="1">
      <alignment horizontal="center" vertical="center"/>
      <protection locked="0"/>
    </xf>
    <xf numFmtId="0" fontId="31" fillId="0" borderId="57" xfId="0" applyFont="1" applyBorder="1" applyAlignment="1" applyProtection="1">
      <alignment horizontal="left" vertical="center"/>
    </xf>
    <xf numFmtId="0" fontId="31" fillId="0" borderId="60" xfId="0" applyFont="1" applyBorder="1" applyAlignment="1" applyProtection="1">
      <alignment horizontal="left" vertical="center"/>
    </xf>
    <xf numFmtId="0" fontId="31" fillId="0" borderId="33" xfId="0" applyFont="1" applyBorder="1" applyAlignment="1" applyProtection="1">
      <alignment horizontal="left" vertical="center"/>
    </xf>
    <xf numFmtId="0" fontId="31" fillId="0" borderId="36" xfId="0" applyFont="1" applyBorder="1" applyAlignment="1" applyProtection="1">
      <alignment horizontal="left" vertical="center"/>
    </xf>
    <xf numFmtId="9" fontId="31" fillId="25" borderId="14" xfId="0" applyNumberFormat="1" applyFont="1" applyFill="1" applyBorder="1" applyAlignment="1" applyProtection="1">
      <alignment horizontal="center" vertical="center"/>
    </xf>
    <xf numFmtId="9" fontId="31" fillId="25" borderId="49" xfId="0" applyNumberFormat="1" applyFont="1" applyFill="1" applyBorder="1" applyAlignment="1" applyProtection="1">
      <alignment horizontal="center" vertical="center"/>
    </xf>
    <xf numFmtId="9" fontId="44" fillId="28" borderId="0" xfId="0" applyNumberFormat="1" applyFont="1" applyFill="1" applyBorder="1" applyAlignment="1" applyProtection="1">
      <alignment horizontal="center" vertical="center"/>
      <protection hidden="1"/>
    </xf>
    <xf numFmtId="9" fontId="44" fillId="28" borderId="33" xfId="0" applyNumberFormat="1" applyFont="1" applyFill="1" applyBorder="1" applyAlignment="1" applyProtection="1">
      <alignment horizontal="center" vertical="center"/>
      <protection hidden="1"/>
    </xf>
    <xf numFmtId="9" fontId="31" fillId="25" borderId="34" xfId="0" applyNumberFormat="1" applyFont="1" applyFill="1" applyBorder="1" applyAlignment="1" applyProtection="1">
      <alignment horizontal="center" vertical="center"/>
    </xf>
    <xf numFmtId="9" fontId="31" fillId="25" borderId="36" xfId="0" applyNumberFormat="1" applyFont="1" applyFill="1" applyBorder="1" applyAlignment="1" applyProtection="1">
      <alignment horizontal="center" vertical="center"/>
    </xf>
    <xf numFmtId="165" fontId="44" fillId="28" borderId="35" xfId="0" applyNumberFormat="1" applyFont="1" applyFill="1" applyBorder="1" applyAlignment="1" applyProtection="1">
      <alignment horizontal="center" vertical="center"/>
      <protection hidden="1"/>
    </xf>
    <xf numFmtId="165" fontId="44" fillId="28" borderId="48" xfId="0" applyNumberFormat="1" applyFont="1" applyFill="1" applyBorder="1" applyAlignment="1" applyProtection="1">
      <alignment horizontal="center" vertical="center"/>
      <protection hidden="1"/>
    </xf>
    <xf numFmtId="165" fontId="44" fillId="28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63" xfId="0" applyFont="1" applyBorder="1" applyAlignment="1" applyProtection="1">
      <alignment horizontal="left" vertical="center" wrapText="1"/>
    </xf>
    <xf numFmtId="0" fontId="28" fillId="0" borderId="61" xfId="0" applyFont="1" applyBorder="1" applyAlignment="1" applyProtection="1">
      <alignment horizontal="left" vertical="center" wrapText="1"/>
    </xf>
    <xf numFmtId="9" fontId="44" fillId="0" borderId="48" xfId="0" applyNumberFormat="1" applyFont="1" applyBorder="1" applyAlignment="1" applyProtection="1">
      <alignment horizontal="center" vertical="center" wrapText="1"/>
    </xf>
    <xf numFmtId="0" fontId="34" fillId="0" borderId="42" xfId="0" applyFont="1" applyBorder="1" applyAlignment="1" applyProtection="1">
      <alignment horizontal="center" vertical="center"/>
    </xf>
    <xf numFmtId="0" fontId="34" fillId="0" borderId="46" xfId="0" applyFont="1" applyBorder="1" applyAlignment="1" applyProtection="1">
      <alignment horizontal="center" vertical="center"/>
    </xf>
    <xf numFmtId="0" fontId="34" fillId="0" borderId="24" xfId="0" applyFont="1" applyBorder="1" applyAlignment="1" applyProtection="1">
      <alignment horizontal="center" vertical="center"/>
    </xf>
    <xf numFmtId="0" fontId="39" fillId="0" borderId="13" xfId="0" applyFont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center" vertical="center"/>
    </xf>
    <xf numFmtId="0" fontId="39" fillId="0" borderId="12" xfId="0" applyFont="1" applyBorder="1" applyAlignment="1" applyProtection="1">
      <alignment horizontal="center" vertical="center"/>
    </xf>
    <xf numFmtId="0" fontId="39" fillId="0" borderId="42" xfId="0" applyFont="1" applyBorder="1" applyAlignment="1" applyProtection="1">
      <alignment horizontal="center" vertical="center"/>
    </xf>
    <xf numFmtId="0" fontId="39" fillId="0" borderId="46" xfId="0" applyFont="1" applyBorder="1" applyAlignment="1" applyProtection="1">
      <alignment horizontal="center" vertical="center"/>
    </xf>
    <xf numFmtId="0" fontId="39" fillId="0" borderId="24" xfId="0" applyFont="1" applyBorder="1" applyAlignment="1" applyProtection="1">
      <alignment horizontal="center" vertical="center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4" fillId="0" borderId="55" xfId="0" applyFont="1" applyBorder="1" applyAlignment="1" applyProtection="1">
      <alignment horizontal="center" vertical="center" wrapText="1"/>
    </xf>
    <xf numFmtId="0" fontId="34" fillId="0" borderId="41" xfId="0" applyFont="1" applyBorder="1" applyAlignment="1" applyProtection="1">
      <alignment horizontal="center" vertical="center"/>
    </xf>
    <xf numFmtId="0" fontId="34" fillId="0" borderId="47" xfId="0" applyFont="1" applyBorder="1" applyAlignment="1" applyProtection="1">
      <alignment horizontal="center" vertical="center"/>
    </xf>
    <xf numFmtId="0" fontId="34" fillId="0" borderId="23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3" fontId="43" fillId="25" borderId="49" xfId="0" applyNumberFormat="1" applyFont="1" applyFill="1" applyBorder="1" applyAlignment="1" applyProtection="1">
      <alignment horizontal="center" vertical="center"/>
    </xf>
    <xf numFmtId="3" fontId="0" fillId="0" borderId="33" xfId="0" applyNumberFormat="1" applyBorder="1" applyAlignment="1" applyProtection="1">
      <alignment horizontal="center" vertical="center"/>
    </xf>
    <xf numFmtId="3" fontId="0" fillId="0" borderId="36" xfId="0" applyNumberFormat="1" applyBorder="1" applyAlignment="1" applyProtection="1">
      <alignment horizontal="center" vertical="center"/>
    </xf>
    <xf numFmtId="1" fontId="43" fillId="25" borderId="49" xfId="0" applyNumberFormat="1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0" fontId="34" fillId="0" borderId="50" xfId="0" applyFont="1" applyBorder="1" applyAlignment="1" applyProtection="1">
      <alignment horizontal="center" vertical="center"/>
    </xf>
    <xf numFmtId="0" fontId="34" fillId="0" borderId="40" xfId="0" applyFont="1" applyBorder="1" applyAlignment="1" applyProtection="1">
      <alignment horizontal="center" vertical="center"/>
    </xf>
    <xf numFmtId="0" fontId="32" fillId="28" borderId="33" xfId="0" applyFont="1" applyFill="1" applyBorder="1" applyAlignment="1" applyProtection="1">
      <alignment horizontal="center" vertic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colors>
    <mruColors>
      <color rgb="FF8FD6F9"/>
      <color rgb="FF6FCA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78"/>
  <sheetViews>
    <sheetView showGridLines="0" tabSelected="1" zoomScaleNormal="100" workbookViewId="0">
      <selection activeCell="Q65" sqref="Q65"/>
    </sheetView>
  </sheetViews>
  <sheetFormatPr defaultRowHeight="13.5" x14ac:dyDescent="0.25"/>
  <cols>
    <col min="1" max="1" width="2.140625" style="192" customWidth="1"/>
    <col min="2" max="2" width="21.28515625" style="197" customWidth="1"/>
    <col min="3" max="3" width="18.28515625" style="197" customWidth="1"/>
    <col min="4" max="4" width="13.5703125" style="192" customWidth="1"/>
    <col min="5" max="5" width="4.85546875" style="192" customWidth="1"/>
    <col min="6" max="6" width="3.7109375" style="192" customWidth="1"/>
    <col min="7" max="7" width="2" style="192" customWidth="1"/>
    <col min="8" max="8" width="4.85546875" style="192" customWidth="1"/>
    <col min="9" max="9" width="8" style="192" customWidth="1"/>
    <col min="10" max="10" width="16.5703125" style="198" customWidth="1"/>
    <col min="11" max="11" width="8.28515625" style="192" customWidth="1"/>
    <col min="12" max="12" width="12.140625" style="198" customWidth="1"/>
    <col min="13" max="13" width="8.28515625" style="192" customWidth="1"/>
    <col min="14" max="14" width="10.42578125" style="192" customWidth="1"/>
    <col min="15" max="15" width="2.42578125" style="192" customWidth="1"/>
    <col min="16" max="16" width="9.7109375" style="192" customWidth="1"/>
    <col min="17" max="17" width="76.85546875" style="1" customWidth="1"/>
    <col min="18" max="18" width="76.85546875" style="1" hidden="1" customWidth="1"/>
    <col min="19" max="20" width="21.28515625" style="29" hidden="1" customWidth="1"/>
    <col min="21" max="30" width="21.28515625" style="1" hidden="1" customWidth="1"/>
    <col min="31" max="31" width="76.85546875" style="1" hidden="1" customWidth="1"/>
    <col min="32" max="33" width="26.5703125" style="1" customWidth="1"/>
    <col min="34" max="40" width="13.42578125" style="1" customWidth="1"/>
    <col min="41" max="48" width="18.42578125" style="1" customWidth="1"/>
    <col min="49" max="54" width="9.140625" style="1"/>
    <col min="55" max="16384" width="9.140625" style="192"/>
  </cols>
  <sheetData>
    <row r="1" spans="2:54" s="54" customFormat="1" ht="26.25" x14ac:dyDescent="0.2">
      <c r="B1" s="50" t="s">
        <v>42</v>
      </c>
      <c r="C1" s="51"/>
      <c r="D1" s="52"/>
      <c r="E1" s="52"/>
      <c r="F1" s="52"/>
      <c r="G1" s="52"/>
      <c r="H1" s="52"/>
      <c r="I1" s="52"/>
      <c r="J1" s="53"/>
      <c r="K1" s="52"/>
      <c r="L1" s="53"/>
      <c r="M1" s="52"/>
      <c r="N1" s="52"/>
      <c r="O1" s="52"/>
      <c r="P1" s="52"/>
      <c r="Q1" s="2"/>
      <c r="R1" s="2"/>
      <c r="S1" s="29"/>
      <c r="T1" s="29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s="54" customFormat="1" ht="15.75" x14ac:dyDescent="0.2">
      <c r="B2" s="51" t="s">
        <v>43</v>
      </c>
      <c r="C2" s="51"/>
      <c r="D2" s="52"/>
      <c r="E2" s="52"/>
      <c r="F2" s="52"/>
      <c r="G2" s="52"/>
      <c r="H2" s="52"/>
      <c r="I2" s="52"/>
      <c r="J2" s="53"/>
      <c r="K2" s="213"/>
      <c r="L2" s="214"/>
      <c r="M2" s="213"/>
      <c r="N2" s="215"/>
      <c r="O2" s="216"/>
      <c r="P2" s="217" t="s">
        <v>340</v>
      </c>
      <c r="Q2" s="2"/>
      <c r="R2" s="2"/>
      <c r="S2" s="29"/>
      <c r="T2" s="29"/>
      <c r="U2" s="1"/>
      <c r="V2" s="1"/>
      <c r="W2" s="1"/>
      <c r="X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s="54" customFormat="1" ht="27.75" customHeight="1" x14ac:dyDescent="0.2">
      <c r="B3" s="330" t="s">
        <v>390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"/>
      <c r="R3" s="2"/>
      <c r="S3" s="29"/>
      <c r="T3" s="29"/>
      <c r="U3" s="1"/>
      <c r="V3" s="1"/>
      <c r="W3" s="1"/>
      <c r="X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s="54" customFormat="1" ht="6.75" customHeight="1" thickBot="1" x14ac:dyDescent="0.25">
      <c r="B4" s="51"/>
      <c r="C4" s="51"/>
      <c r="D4" s="52"/>
      <c r="E4" s="52"/>
      <c r="F4" s="52"/>
      <c r="G4" s="52"/>
      <c r="H4" s="52"/>
      <c r="I4" s="52"/>
      <c r="J4" s="53"/>
      <c r="K4" s="52"/>
      <c r="L4" s="53"/>
      <c r="M4" s="52"/>
      <c r="N4" s="52"/>
      <c r="O4" s="52"/>
      <c r="P4" s="52"/>
      <c r="Q4" s="2"/>
      <c r="R4" s="2"/>
      <c r="S4" s="29"/>
      <c r="T4" s="29"/>
      <c r="U4" s="1"/>
      <c r="V4" s="1"/>
      <c r="W4" s="1"/>
      <c r="X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54" customFormat="1" ht="18.75" x14ac:dyDescent="0.2">
      <c r="B5" s="243" t="s">
        <v>44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2"/>
      <c r="R5" s="2"/>
      <c r="S5" s="30"/>
      <c r="T5" s="31" t="s">
        <v>331</v>
      </c>
      <c r="U5" s="6"/>
      <c r="V5" s="7" t="s">
        <v>332</v>
      </c>
      <c r="W5" s="1"/>
      <c r="X5" s="1"/>
      <c r="AB5" s="10" t="s">
        <v>331</v>
      </c>
      <c r="AC5" s="6"/>
      <c r="AD5" s="7" t="s">
        <v>332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54" customFormat="1" ht="21.75" customHeight="1" x14ac:dyDescent="0.2">
      <c r="B6" s="55" t="s">
        <v>337</v>
      </c>
      <c r="C6" s="289"/>
      <c r="D6" s="289"/>
      <c r="E6" s="289"/>
      <c r="F6" s="289"/>
      <c r="G6" s="289"/>
      <c r="H6" s="289"/>
      <c r="I6" s="289"/>
      <c r="J6" s="56" t="s">
        <v>389</v>
      </c>
      <c r="K6" s="57"/>
      <c r="L6" s="276">
        <v>43466</v>
      </c>
      <c r="M6" s="276"/>
      <c r="N6" s="276"/>
      <c r="O6" s="276"/>
      <c r="P6" s="277"/>
      <c r="Q6" s="2"/>
      <c r="R6" s="2"/>
      <c r="S6" s="32" t="s">
        <v>5</v>
      </c>
      <c r="T6" s="46">
        <v>0.35</v>
      </c>
      <c r="U6" s="8" t="s">
        <v>5</v>
      </c>
      <c r="V6" s="48">
        <v>0.5</v>
      </c>
      <c r="W6" s="1"/>
      <c r="X6" s="1"/>
      <c r="AA6" s="58" t="s">
        <v>5</v>
      </c>
      <c r="AB6" s="46">
        <v>0.35</v>
      </c>
      <c r="AC6" s="8" t="s">
        <v>5</v>
      </c>
      <c r="AD6" s="48">
        <v>0.5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54" customFormat="1" ht="24.75" customHeight="1" x14ac:dyDescent="0.2">
      <c r="B7" s="59" t="s">
        <v>338</v>
      </c>
      <c r="C7" s="287" t="s">
        <v>85</v>
      </c>
      <c r="D7" s="287"/>
      <c r="E7" s="287"/>
      <c r="F7" s="288"/>
      <c r="G7" s="288"/>
      <c r="H7" s="288"/>
      <c r="I7" s="288"/>
      <c r="J7" s="60" t="s">
        <v>339</v>
      </c>
      <c r="K7" s="61"/>
      <c r="L7" s="278" t="s">
        <v>419</v>
      </c>
      <c r="M7" s="278"/>
      <c r="N7" s="278"/>
      <c r="O7" s="278"/>
      <c r="P7" s="279"/>
      <c r="Q7" s="2"/>
      <c r="R7" s="2"/>
      <c r="S7" s="32" t="s">
        <v>6</v>
      </c>
      <c r="T7" s="46">
        <v>0.5</v>
      </c>
      <c r="U7" s="8" t="s">
        <v>6</v>
      </c>
      <c r="V7" s="48">
        <v>0.7</v>
      </c>
      <c r="W7" s="1"/>
      <c r="X7" s="1"/>
      <c r="Y7" s="12"/>
      <c r="Z7" s="12"/>
      <c r="AA7" s="5" t="s">
        <v>6</v>
      </c>
      <c r="AB7" s="46">
        <v>0.5</v>
      </c>
      <c r="AC7" s="8" t="s">
        <v>6</v>
      </c>
      <c r="AD7" s="48">
        <v>0.7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54" customFormat="1" ht="24.75" customHeight="1" thickBot="1" x14ac:dyDescent="0.25">
      <c r="B8" s="246" t="s">
        <v>343</v>
      </c>
      <c r="C8" s="247"/>
      <c r="D8" s="62" t="str">
        <f>IF(U11=1,"Si",IF(U11=2,"Si","No"))</f>
        <v>Si</v>
      </c>
      <c r="E8" s="62"/>
      <c r="F8" s="62"/>
      <c r="G8" s="62"/>
      <c r="H8" s="62"/>
      <c r="I8" s="62"/>
      <c r="J8" s="280" t="str">
        <f>IF(U11&gt;0,"","In questo Comune non si applica il Regolamento cantonale (art 51 cpv 3). Compilazione del modulo terminata")</f>
        <v/>
      </c>
      <c r="K8" s="280"/>
      <c r="L8" s="280"/>
      <c r="M8" s="280"/>
      <c r="N8" s="280"/>
      <c r="O8" s="280"/>
      <c r="P8" s="281"/>
      <c r="Q8" s="2"/>
      <c r="R8" s="2"/>
      <c r="S8" s="33" t="s">
        <v>7</v>
      </c>
      <c r="T8" s="47">
        <v>0.7</v>
      </c>
      <c r="U8" s="9" t="s">
        <v>7</v>
      </c>
      <c r="V8" s="49">
        <v>1</v>
      </c>
      <c r="W8" s="1"/>
      <c r="X8" s="1"/>
      <c r="Y8" s="2"/>
      <c r="Z8" s="12"/>
      <c r="AA8" s="5" t="s">
        <v>7</v>
      </c>
      <c r="AB8" s="47">
        <v>0.7</v>
      </c>
      <c r="AC8" s="9" t="s">
        <v>7</v>
      </c>
      <c r="AD8" s="49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s="54" customFormat="1" ht="6.75" customHeight="1" thickBot="1" x14ac:dyDescent="0.25">
      <c r="B9" s="63"/>
      <c r="C9" s="63"/>
      <c r="D9" s="64"/>
      <c r="E9" s="64"/>
      <c r="F9" s="64"/>
      <c r="G9" s="64"/>
      <c r="H9" s="64"/>
      <c r="I9" s="64"/>
      <c r="J9" s="65"/>
      <c r="K9" s="64"/>
      <c r="L9" s="65"/>
      <c r="M9" s="64"/>
      <c r="N9" s="64"/>
      <c r="O9" s="64"/>
      <c r="P9" s="64"/>
      <c r="Q9" s="2"/>
      <c r="R9" s="2"/>
      <c r="S9" s="29"/>
      <c r="T9" s="29"/>
      <c r="U9" s="1"/>
      <c r="V9" s="1"/>
      <c r="W9" s="1"/>
      <c r="X9" s="1"/>
      <c r="Y9" s="2"/>
      <c r="Z9" s="12"/>
      <c r="AA9" s="5"/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s="54" customFormat="1" ht="24.75" customHeight="1" x14ac:dyDescent="0.2">
      <c r="B10" s="66" t="s">
        <v>53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8"/>
      <c r="N10" s="282" t="s">
        <v>385</v>
      </c>
      <c r="O10" s="283"/>
      <c r="P10" s="284"/>
      <c r="Q10" s="2"/>
      <c r="R10" s="2"/>
      <c r="S10" s="34"/>
      <c r="T10" s="35"/>
      <c r="U10" s="12"/>
      <c r="X10" s="2"/>
      <c r="Y10" s="2"/>
      <c r="Z10" s="12"/>
      <c r="AA10" s="12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s="54" customFormat="1" ht="24.75" customHeight="1" thickBot="1" x14ac:dyDescent="0.25">
      <c r="B11" s="69" t="s">
        <v>21</v>
      </c>
      <c r="C11" s="70"/>
      <c r="D11" s="71"/>
      <c r="E11" s="285" t="s">
        <v>38</v>
      </c>
      <c r="F11" s="341"/>
      <c r="G11" s="341"/>
      <c r="H11" s="341"/>
      <c r="I11" s="286"/>
      <c r="J11" s="285" t="s">
        <v>33</v>
      </c>
      <c r="K11" s="286"/>
      <c r="L11" s="285" t="s">
        <v>34</v>
      </c>
      <c r="M11" s="286"/>
      <c r="N11" s="72" t="s">
        <v>383</v>
      </c>
      <c r="O11" s="72"/>
      <c r="P11" s="71" t="s">
        <v>382</v>
      </c>
      <c r="Q11" s="2"/>
      <c r="R11" s="2"/>
      <c r="S11" s="275" t="s">
        <v>342</v>
      </c>
      <c r="T11" s="275"/>
      <c r="U11" s="73">
        <f>IF(ISBLANK(C7),"",VLOOKUP(C7,S14:T267,2,FALSE))</f>
        <v>1</v>
      </c>
      <c r="X11" s="2"/>
      <c r="Y11" s="2"/>
      <c r="Z11" s="2"/>
      <c r="AA11" s="2"/>
      <c r="AB11" s="2"/>
      <c r="AC11" s="2"/>
      <c r="AD11" s="2"/>
      <c r="AE11" s="1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s="54" customFormat="1" ht="15" customHeight="1" thickBot="1" x14ac:dyDescent="0.25">
      <c r="B12" s="74" t="s">
        <v>45</v>
      </c>
      <c r="C12" s="75"/>
      <c r="D12" s="76"/>
      <c r="E12" s="272"/>
      <c r="F12" s="273"/>
      <c r="G12" s="273"/>
      <c r="H12" s="273"/>
      <c r="I12" s="274"/>
      <c r="J12" s="77"/>
      <c r="K12" s="78"/>
      <c r="L12" s="77"/>
      <c r="M12" s="79"/>
      <c r="N12" s="80"/>
      <c r="O12" s="81"/>
      <c r="P12" s="82"/>
      <c r="Q12" s="2"/>
      <c r="R12" s="2"/>
      <c r="S12" s="36"/>
      <c r="T12" s="36"/>
      <c r="U12" s="2"/>
      <c r="X12" s="2"/>
      <c r="Y12" s="2"/>
      <c r="Z12" s="2"/>
      <c r="AA12" s="2"/>
      <c r="AB12" s="2"/>
      <c r="AE12" s="1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s="54" customFormat="1" ht="20.25" customHeight="1" x14ac:dyDescent="0.2">
      <c r="B13" s="83" t="s">
        <v>326</v>
      </c>
      <c r="C13" s="84" t="s">
        <v>334</v>
      </c>
      <c r="D13" s="85"/>
      <c r="E13" s="237" t="s">
        <v>386</v>
      </c>
      <c r="F13" s="255"/>
      <c r="G13" s="255"/>
      <c r="H13" s="255"/>
      <c r="I13" s="256"/>
      <c r="J13" s="86" t="s">
        <v>22</v>
      </c>
      <c r="K13" s="206"/>
      <c r="L13" s="87"/>
      <c r="M13" s="88"/>
      <c r="N13" s="89" t="str">
        <f>IF(K13="","",K13*0.006)</f>
        <v/>
      </c>
      <c r="O13" s="40"/>
      <c r="P13" s="41"/>
      <c r="Q13" s="2"/>
      <c r="R13" s="2"/>
      <c r="S13" s="30" t="s">
        <v>54</v>
      </c>
      <c r="T13" s="37" t="s">
        <v>55</v>
      </c>
      <c r="U13" s="2"/>
      <c r="V13" s="2"/>
      <c r="W13" s="2"/>
      <c r="X13" s="2"/>
      <c r="AA13" s="2"/>
      <c r="AB13" s="2"/>
      <c r="AE13" s="1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s="93" customFormat="1" ht="35.25" customHeight="1" x14ac:dyDescent="0.2">
      <c r="B14" s="90" t="s">
        <v>326</v>
      </c>
      <c r="C14" s="251" t="s">
        <v>335</v>
      </c>
      <c r="D14" s="252"/>
      <c r="E14" s="237" t="s">
        <v>387</v>
      </c>
      <c r="F14" s="255"/>
      <c r="G14" s="255"/>
      <c r="H14" s="255"/>
      <c r="I14" s="256"/>
      <c r="J14" s="86" t="s">
        <v>22</v>
      </c>
      <c r="K14" s="206"/>
      <c r="L14" s="87"/>
      <c r="M14" s="88"/>
      <c r="N14" s="89" t="str">
        <f>IF(K14="","",K14*0.01)</f>
        <v/>
      </c>
      <c r="O14" s="38"/>
      <c r="P14" s="39"/>
      <c r="Q14" s="4"/>
      <c r="R14" s="4"/>
      <c r="S14" s="91" t="s">
        <v>138</v>
      </c>
      <c r="T14" s="92"/>
      <c r="U14" s="2" t="s">
        <v>344</v>
      </c>
      <c r="V14" s="2"/>
      <c r="W14" s="2"/>
      <c r="X14" s="2"/>
      <c r="AA14" s="2"/>
      <c r="AB14" s="2"/>
      <c r="AE14" s="1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2:54" s="54" customFormat="1" ht="15" customHeight="1" x14ac:dyDescent="0.2">
      <c r="B15" s="94" t="s">
        <v>327</v>
      </c>
      <c r="C15" s="95" t="s">
        <v>319</v>
      </c>
      <c r="D15" s="96"/>
      <c r="E15" s="327" t="s">
        <v>318</v>
      </c>
      <c r="F15" s="328"/>
      <c r="G15" s="328"/>
      <c r="H15" s="328"/>
      <c r="I15" s="329"/>
      <c r="J15" s="97" t="s">
        <v>22</v>
      </c>
      <c r="K15" s="210"/>
      <c r="L15" s="98"/>
      <c r="M15" s="99"/>
      <c r="N15" s="100" t="str">
        <f>IF(K15="","",K15*0.11/100)</f>
        <v/>
      </c>
      <c r="O15" s="42"/>
      <c r="P15" s="43"/>
      <c r="Q15" s="2"/>
      <c r="R15" s="2"/>
      <c r="S15" s="91" t="s">
        <v>139</v>
      </c>
      <c r="T15" s="92"/>
      <c r="U15" s="2" t="s">
        <v>345</v>
      </c>
      <c r="AA15" s="2"/>
      <c r="AB15" s="2"/>
      <c r="AE15" s="1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s="54" customFormat="1" ht="23.25" customHeight="1" x14ac:dyDescent="0.2">
      <c r="B16" s="101" t="s">
        <v>336</v>
      </c>
      <c r="C16" s="102" t="s">
        <v>57</v>
      </c>
      <c r="D16" s="103"/>
      <c r="E16" s="324" t="s">
        <v>388</v>
      </c>
      <c r="F16" s="325"/>
      <c r="G16" s="325"/>
      <c r="H16" s="325"/>
      <c r="I16" s="326"/>
      <c r="J16" s="104" t="s">
        <v>22</v>
      </c>
      <c r="K16" s="211"/>
      <c r="L16" s="105"/>
      <c r="M16" s="106"/>
      <c r="N16" s="107" t="str">
        <f>IF(K16="","",K16*2.5/100)</f>
        <v/>
      </c>
      <c r="O16" s="21"/>
      <c r="P16" s="22"/>
      <c r="Q16" s="2"/>
      <c r="R16" s="2"/>
      <c r="S16" s="91" t="s">
        <v>140</v>
      </c>
      <c r="T16" s="92"/>
      <c r="U16" s="2"/>
      <c r="V16" s="2"/>
      <c r="W16" s="2"/>
      <c r="X16" s="93"/>
      <c r="AA16" s="2"/>
      <c r="AB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2:54" s="54" customFormat="1" ht="15" customHeight="1" x14ac:dyDescent="0.2">
      <c r="B17" s="108" t="s">
        <v>46</v>
      </c>
      <c r="C17" s="109" t="s">
        <v>35</v>
      </c>
      <c r="D17" s="110"/>
      <c r="E17" s="321" t="s">
        <v>322</v>
      </c>
      <c r="F17" s="322"/>
      <c r="G17" s="322"/>
      <c r="H17" s="322"/>
      <c r="I17" s="323"/>
      <c r="J17" s="111" t="s">
        <v>22</v>
      </c>
      <c r="K17" s="208"/>
      <c r="L17" s="112"/>
      <c r="M17" s="113"/>
      <c r="N17" s="23"/>
      <c r="O17" s="24"/>
      <c r="P17" s="114" t="str">
        <f>IF(K17="","",K17*4/100)</f>
        <v/>
      </c>
      <c r="Q17" s="2"/>
      <c r="R17" s="2"/>
      <c r="S17" s="91" t="s">
        <v>141</v>
      </c>
      <c r="T17" s="92"/>
      <c r="U17" s="2"/>
      <c r="V17" s="2"/>
      <c r="W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2:54" s="54" customFormat="1" ht="15" customHeight="1" x14ac:dyDescent="0.2">
      <c r="B18" s="83" t="s">
        <v>328</v>
      </c>
      <c r="C18" s="115" t="s">
        <v>39</v>
      </c>
      <c r="D18" s="116"/>
      <c r="E18" s="318" t="s">
        <v>322</v>
      </c>
      <c r="F18" s="319"/>
      <c r="G18" s="319"/>
      <c r="H18" s="319"/>
      <c r="I18" s="320"/>
      <c r="J18" s="86" t="s">
        <v>22</v>
      </c>
      <c r="K18" s="206"/>
      <c r="L18" s="87"/>
      <c r="M18" s="88"/>
      <c r="N18" s="25"/>
      <c r="O18" s="26"/>
      <c r="P18" s="117" t="str">
        <f t="shared" ref="P18" si="0">IF(K18="","",K18*4/100)</f>
        <v/>
      </c>
      <c r="Q18" s="2"/>
      <c r="R18" s="2"/>
      <c r="S18" s="91" t="s">
        <v>142</v>
      </c>
      <c r="T18" s="92"/>
      <c r="U18" s="2"/>
      <c r="V18" s="2"/>
      <c r="W18" s="2"/>
      <c r="AA18" s="2"/>
      <c r="AB18" s="2"/>
      <c r="AC18" s="1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2:54" s="54" customFormat="1" ht="15" customHeight="1" x14ac:dyDescent="0.2">
      <c r="B19" s="118"/>
      <c r="C19" s="115" t="s">
        <v>40</v>
      </c>
      <c r="D19" s="119"/>
      <c r="E19" s="318" t="s">
        <v>323</v>
      </c>
      <c r="F19" s="319"/>
      <c r="G19" s="319"/>
      <c r="H19" s="319"/>
      <c r="I19" s="320"/>
      <c r="J19" s="86" t="s">
        <v>22</v>
      </c>
      <c r="K19" s="206"/>
      <c r="L19" s="87"/>
      <c r="M19" s="88"/>
      <c r="N19" s="25"/>
      <c r="O19" s="26"/>
      <c r="P19" s="117" t="str">
        <f>IF(K19="","",K19*8/100)</f>
        <v/>
      </c>
      <c r="Q19" s="2"/>
      <c r="R19" s="2"/>
      <c r="S19" s="91" t="s">
        <v>143</v>
      </c>
      <c r="T19" s="92"/>
      <c r="U19" s="2"/>
      <c r="V19" s="2"/>
      <c r="W19" s="2"/>
      <c r="AA19" s="2"/>
      <c r="AB19" s="2"/>
      <c r="AC19" s="1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4" s="54" customFormat="1" ht="15" customHeight="1" x14ac:dyDescent="0.2">
      <c r="B20" s="120"/>
      <c r="C20" s="121" t="s">
        <v>36</v>
      </c>
      <c r="D20" s="122"/>
      <c r="E20" s="260" t="s">
        <v>56</v>
      </c>
      <c r="F20" s="261"/>
      <c r="G20" s="261"/>
      <c r="H20" s="261"/>
      <c r="I20" s="262"/>
      <c r="J20" s="123"/>
      <c r="K20" s="124"/>
      <c r="L20" s="98"/>
      <c r="M20" s="99"/>
      <c r="N20" s="27"/>
      <c r="O20" s="28"/>
      <c r="P20" s="125"/>
      <c r="Q20" s="2"/>
      <c r="R20" s="2"/>
      <c r="S20" s="91" t="s">
        <v>144</v>
      </c>
      <c r="T20" s="92"/>
      <c r="U20" s="2"/>
      <c r="V20" s="2"/>
      <c r="W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s="54" customFormat="1" ht="29.25" customHeight="1" x14ac:dyDescent="0.2">
      <c r="B21" s="126" t="s">
        <v>48</v>
      </c>
      <c r="C21" s="127" t="s">
        <v>37</v>
      </c>
      <c r="D21" s="128"/>
      <c r="E21" s="257" t="s">
        <v>61</v>
      </c>
      <c r="F21" s="258"/>
      <c r="G21" s="258"/>
      <c r="H21" s="258"/>
      <c r="I21" s="259"/>
      <c r="J21" s="129" t="s">
        <v>23</v>
      </c>
      <c r="K21" s="205"/>
      <c r="L21" s="130" t="s">
        <v>24</v>
      </c>
      <c r="M21" s="205"/>
      <c r="N21" s="23"/>
      <c r="O21" s="24"/>
      <c r="P21" s="114" t="str">
        <f>IF(K21&gt;0,MAX(K21*0.2,M21*0.2),IF(M21&gt;0,MAX(K21*0.2,M21*0.2),""))</f>
        <v/>
      </c>
      <c r="Q21" s="2"/>
      <c r="R21" s="2"/>
      <c r="S21" s="91" t="s">
        <v>145</v>
      </c>
      <c r="T21" s="92"/>
      <c r="U21" s="2"/>
      <c r="V21" s="2"/>
      <c r="W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s="54" customFormat="1" ht="15" customHeight="1" x14ac:dyDescent="0.2">
      <c r="B22" s="83" t="s">
        <v>329</v>
      </c>
      <c r="C22" s="115" t="s">
        <v>47</v>
      </c>
      <c r="D22" s="119"/>
      <c r="E22" s="237" t="s">
        <v>62</v>
      </c>
      <c r="F22" s="255"/>
      <c r="G22" s="255"/>
      <c r="H22" s="255"/>
      <c r="I22" s="256"/>
      <c r="J22" s="86" t="s">
        <v>25</v>
      </c>
      <c r="K22" s="206"/>
      <c r="L22" s="131"/>
      <c r="M22" s="132"/>
      <c r="N22" s="25"/>
      <c r="O22" s="26"/>
      <c r="P22" s="117" t="str">
        <f>IF(K22="","",K22*0.5)</f>
        <v/>
      </c>
      <c r="Q22" s="2"/>
      <c r="R22" s="2"/>
      <c r="S22" s="91" t="s">
        <v>146</v>
      </c>
      <c r="T22" s="92"/>
      <c r="U22" s="2"/>
      <c r="V22" s="2"/>
      <c r="W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s="54" customFormat="1" ht="15" customHeight="1" x14ac:dyDescent="0.2">
      <c r="B23" s="126"/>
      <c r="C23" s="133" t="s">
        <v>9</v>
      </c>
      <c r="D23" s="134"/>
      <c r="E23" s="263" t="s">
        <v>63</v>
      </c>
      <c r="F23" s="264"/>
      <c r="G23" s="264"/>
      <c r="H23" s="264"/>
      <c r="I23" s="265"/>
      <c r="J23" s="135" t="s">
        <v>25</v>
      </c>
      <c r="K23" s="207"/>
      <c r="L23" s="136"/>
      <c r="M23" s="137"/>
      <c r="N23" s="27"/>
      <c r="O23" s="28"/>
      <c r="P23" s="138" t="str">
        <f>IF(K23="","",K23*0.1)</f>
        <v/>
      </c>
      <c r="Q23" s="2"/>
      <c r="R23" s="2"/>
      <c r="S23" s="91" t="s">
        <v>82</v>
      </c>
      <c r="T23" s="92">
        <v>1</v>
      </c>
      <c r="U23" s="2"/>
      <c r="V23" s="2"/>
      <c r="W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 s="54" customFormat="1" ht="15" customHeight="1" x14ac:dyDescent="0.2">
      <c r="B24" s="108" t="s">
        <v>49</v>
      </c>
      <c r="C24" s="109" t="s">
        <v>10</v>
      </c>
      <c r="D24" s="139"/>
      <c r="E24" s="315" t="s">
        <v>64</v>
      </c>
      <c r="F24" s="316"/>
      <c r="G24" s="316"/>
      <c r="H24" s="316"/>
      <c r="I24" s="317"/>
      <c r="J24" s="111" t="s">
        <v>26</v>
      </c>
      <c r="K24" s="208"/>
      <c r="L24" s="140"/>
      <c r="M24" s="141"/>
      <c r="N24" s="23"/>
      <c r="O24" s="24"/>
      <c r="P24" s="114" t="str">
        <f>IF(K24="","",K24*0.2)</f>
        <v/>
      </c>
      <c r="Q24" s="2"/>
      <c r="R24" s="2"/>
      <c r="S24" s="91" t="s">
        <v>147</v>
      </c>
      <c r="T24" s="92"/>
      <c r="U24" s="2"/>
      <c r="V24" s="2"/>
      <c r="W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 s="54" customFormat="1" ht="15" customHeight="1" x14ac:dyDescent="0.2">
      <c r="B25" s="142" t="s">
        <v>327</v>
      </c>
      <c r="C25" s="115" t="s">
        <v>0</v>
      </c>
      <c r="D25" s="119"/>
      <c r="E25" s="237" t="s">
        <v>65</v>
      </c>
      <c r="F25" s="255"/>
      <c r="G25" s="255"/>
      <c r="H25" s="255"/>
      <c r="I25" s="256"/>
      <c r="J25" s="86" t="s">
        <v>26</v>
      </c>
      <c r="K25" s="206"/>
      <c r="L25" s="131"/>
      <c r="M25" s="132"/>
      <c r="N25" s="25"/>
      <c r="O25" s="26"/>
      <c r="P25" s="117" t="str">
        <f>IF(K25="","",K25*0.12)</f>
        <v/>
      </c>
      <c r="Q25" s="2"/>
      <c r="R25" s="2"/>
      <c r="S25" s="91" t="s">
        <v>148</v>
      </c>
      <c r="T25" s="92"/>
      <c r="U25" s="2"/>
      <c r="V25" s="2"/>
      <c r="W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 s="54" customFormat="1" ht="15" customHeight="1" x14ac:dyDescent="0.2">
      <c r="B26" s="126"/>
      <c r="C26" s="115" t="s">
        <v>11</v>
      </c>
      <c r="D26" s="143"/>
      <c r="E26" s="237" t="s">
        <v>17</v>
      </c>
      <c r="F26" s="255"/>
      <c r="G26" s="255"/>
      <c r="H26" s="255"/>
      <c r="I26" s="256"/>
      <c r="J26" s="86" t="s">
        <v>22</v>
      </c>
      <c r="K26" s="206"/>
      <c r="L26" s="131"/>
      <c r="M26" s="132"/>
      <c r="N26" s="25"/>
      <c r="O26" s="26"/>
      <c r="P26" s="117" t="str">
        <f>IF(K26="","",K26*1/100)</f>
        <v/>
      </c>
      <c r="Q26" s="2"/>
      <c r="R26" s="2"/>
      <c r="S26" s="91" t="s">
        <v>149</v>
      </c>
      <c r="T26" s="92"/>
      <c r="U26" s="2"/>
      <c r="V26" s="2"/>
      <c r="W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s="54" customFormat="1" ht="15" customHeight="1" x14ac:dyDescent="0.2">
      <c r="B27" s="126"/>
      <c r="C27" s="133" t="s">
        <v>12</v>
      </c>
      <c r="D27" s="144" t="s">
        <v>16</v>
      </c>
      <c r="E27" s="263" t="s">
        <v>66</v>
      </c>
      <c r="F27" s="264"/>
      <c r="G27" s="264"/>
      <c r="H27" s="264"/>
      <c r="I27" s="265"/>
      <c r="J27" s="135" t="s">
        <v>27</v>
      </c>
      <c r="K27" s="207"/>
      <c r="L27" s="145" t="s">
        <v>26</v>
      </c>
      <c r="M27" s="207"/>
      <c r="N27" s="27"/>
      <c r="O27" s="28"/>
      <c r="P27" s="138" t="str">
        <f>IF(K27&gt;0,MAX(K27*0.3,M27*0.3),IF(M27&gt;0,MAX(K27*0.3,M27*0.3),""))</f>
        <v/>
      </c>
      <c r="Q27" s="2"/>
      <c r="R27" s="2"/>
      <c r="S27" s="91" t="s">
        <v>150</v>
      </c>
      <c r="T27" s="92"/>
      <c r="U27" s="2"/>
      <c r="V27" s="2"/>
      <c r="W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s="54" customFormat="1" ht="15" customHeight="1" x14ac:dyDescent="0.2">
      <c r="B28" s="108" t="s">
        <v>51</v>
      </c>
      <c r="C28" s="253" t="s">
        <v>320</v>
      </c>
      <c r="D28" s="254"/>
      <c r="E28" s="315" t="s">
        <v>67</v>
      </c>
      <c r="F28" s="316"/>
      <c r="G28" s="316"/>
      <c r="H28" s="316"/>
      <c r="I28" s="317"/>
      <c r="J28" s="111" t="s">
        <v>28</v>
      </c>
      <c r="K28" s="208"/>
      <c r="L28" s="140"/>
      <c r="M28" s="141"/>
      <c r="N28" s="146" t="str">
        <f>IF(K28="","",K28*1.2)</f>
        <v/>
      </c>
      <c r="O28" s="24"/>
      <c r="P28" s="147"/>
      <c r="Q28" s="2"/>
      <c r="R28" s="2"/>
      <c r="S28" s="91" t="s">
        <v>151</v>
      </c>
      <c r="T28" s="92"/>
      <c r="U28" s="2"/>
      <c r="W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s="54" customFormat="1" ht="15" customHeight="1" x14ac:dyDescent="0.2">
      <c r="B29" s="142" t="s">
        <v>327</v>
      </c>
      <c r="C29" s="148" t="s">
        <v>58</v>
      </c>
      <c r="D29" s="149"/>
      <c r="E29" s="237" t="s">
        <v>68</v>
      </c>
      <c r="F29" s="255"/>
      <c r="G29" s="255"/>
      <c r="H29" s="255"/>
      <c r="I29" s="256"/>
      <c r="J29" s="86" t="s">
        <v>368</v>
      </c>
      <c r="K29" s="206"/>
      <c r="L29" s="131" t="s">
        <v>325</v>
      </c>
      <c r="M29" s="206"/>
      <c r="N29" s="89" t="str">
        <f>IF(K29&gt;0,K29*1+M29*0.1,IF(M29&gt;0,M29*0.1,""))</f>
        <v/>
      </c>
      <c r="O29" s="26"/>
      <c r="P29" s="150"/>
      <c r="Q29" s="2"/>
      <c r="R29" s="2"/>
      <c r="S29" s="91" t="s">
        <v>152</v>
      </c>
      <c r="T29" s="92"/>
      <c r="U29" s="2"/>
      <c r="W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54" s="54" customFormat="1" ht="15" customHeight="1" x14ac:dyDescent="0.2">
      <c r="B30" s="126"/>
      <c r="C30" s="148" t="s">
        <v>59</v>
      </c>
      <c r="D30" s="149"/>
      <c r="E30" s="237" t="s">
        <v>69</v>
      </c>
      <c r="F30" s="255"/>
      <c r="G30" s="255"/>
      <c r="H30" s="255"/>
      <c r="I30" s="256"/>
      <c r="J30" s="86" t="s">
        <v>367</v>
      </c>
      <c r="K30" s="206"/>
      <c r="L30" s="86"/>
      <c r="M30" s="132"/>
      <c r="N30" s="89" t="str">
        <f>IF(K30="","",K30*0.3)</f>
        <v/>
      </c>
      <c r="O30" s="26"/>
      <c r="P30" s="150"/>
      <c r="Q30" s="2"/>
      <c r="R30" s="2"/>
      <c r="S30" s="91" t="s">
        <v>153</v>
      </c>
      <c r="T30" s="92"/>
      <c r="U30" s="2"/>
      <c r="V30" s="2"/>
      <c r="W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2:54" s="54" customFormat="1" ht="15" customHeight="1" x14ac:dyDescent="0.2">
      <c r="B31" s="126"/>
      <c r="C31" s="151" t="s">
        <v>60</v>
      </c>
      <c r="D31" s="152"/>
      <c r="E31" s="263" t="s">
        <v>70</v>
      </c>
      <c r="F31" s="264"/>
      <c r="G31" s="264"/>
      <c r="H31" s="264"/>
      <c r="I31" s="265"/>
      <c r="J31" s="135" t="s">
        <v>367</v>
      </c>
      <c r="K31" s="207"/>
      <c r="L31" s="135"/>
      <c r="M31" s="137"/>
      <c r="N31" s="100" t="str">
        <f>IF(K31="","",K31*0.4)</f>
        <v/>
      </c>
      <c r="O31" s="28"/>
      <c r="P31" s="153"/>
      <c r="Q31" s="2"/>
      <c r="R31" s="2"/>
      <c r="S31" s="91" t="s">
        <v>83</v>
      </c>
      <c r="T31" s="92">
        <v>1</v>
      </c>
      <c r="U31" s="2"/>
      <c r="V31" s="2"/>
      <c r="W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2:54" s="54" customFormat="1" ht="15" customHeight="1" x14ac:dyDescent="0.2">
      <c r="B32" s="108" t="s">
        <v>50</v>
      </c>
      <c r="C32" s="109" t="s">
        <v>13</v>
      </c>
      <c r="D32" s="154"/>
      <c r="E32" s="315" t="s">
        <v>71</v>
      </c>
      <c r="F32" s="316"/>
      <c r="G32" s="316"/>
      <c r="H32" s="316"/>
      <c r="I32" s="317"/>
      <c r="J32" s="111" t="s">
        <v>366</v>
      </c>
      <c r="K32" s="208"/>
      <c r="L32" s="111"/>
      <c r="M32" s="141"/>
      <c r="N32" s="23"/>
      <c r="O32" s="24"/>
      <c r="P32" s="114" t="str">
        <f>IF(K32="","",K32*1.5)</f>
        <v/>
      </c>
      <c r="Q32" s="2"/>
      <c r="R32" s="2"/>
      <c r="S32" s="91" t="s">
        <v>154</v>
      </c>
      <c r="T32" s="92"/>
      <c r="U32" s="2"/>
      <c r="V32" s="2"/>
      <c r="W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2:54" s="54" customFormat="1" ht="15" customHeight="1" x14ac:dyDescent="0.2">
      <c r="B33" s="142" t="s">
        <v>329</v>
      </c>
      <c r="C33" s="115" t="s">
        <v>8</v>
      </c>
      <c r="D33" s="143"/>
      <c r="E33" s="237" t="s">
        <v>18</v>
      </c>
      <c r="F33" s="255"/>
      <c r="G33" s="255"/>
      <c r="H33" s="255"/>
      <c r="I33" s="256"/>
      <c r="J33" s="86" t="s">
        <v>22</v>
      </c>
      <c r="K33" s="206"/>
      <c r="L33" s="86"/>
      <c r="M33" s="132"/>
      <c r="N33" s="25"/>
      <c r="O33" s="26"/>
      <c r="P33" s="117" t="str">
        <f>IF(K33="","",K33*3/100)</f>
        <v/>
      </c>
      <c r="Q33" s="2"/>
      <c r="R33" s="2"/>
      <c r="S33" s="91" t="s">
        <v>113</v>
      </c>
      <c r="T33" s="92">
        <v>2</v>
      </c>
      <c r="U33" s="2"/>
      <c r="V33" s="2"/>
      <c r="W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2:54" s="54" customFormat="1" ht="15" customHeight="1" x14ac:dyDescent="0.2">
      <c r="B34" s="126"/>
      <c r="C34" s="115" t="s">
        <v>14</v>
      </c>
      <c r="D34" s="143"/>
      <c r="E34" s="237" t="s">
        <v>72</v>
      </c>
      <c r="F34" s="255"/>
      <c r="G34" s="255"/>
      <c r="H34" s="255"/>
      <c r="I34" s="256"/>
      <c r="J34" s="86" t="s">
        <v>366</v>
      </c>
      <c r="K34" s="206"/>
      <c r="L34" s="86"/>
      <c r="M34" s="132"/>
      <c r="N34" s="25"/>
      <c r="O34" s="26"/>
      <c r="P34" s="117" t="str">
        <f>IF(K34="","",K34*0.8)</f>
        <v/>
      </c>
      <c r="Q34" s="2"/>
      <c r="R34" s="2"/>
      <c r="S34" s="91" t="s">
        <v>155</v>
      </c>
      <c r="T34" s="92"/>
      <c r="U34" s="2"/>
      <c r="V34" s="2"/>
      <c r="W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2:54" s="54" customFormat="1" ht="15" customHeight="1" x14ac:dyDescent="0.2">
      <c r="B35" s="126"/>
      <c r="C35" s="115" t="s">
        <v>1</v>
      </c>
      <c r="D35" s="155"/>
      <c r="E35" s="237" t="s">
        <v>73</v>
      </c>
      <c r="F35" s="255"/>
      <c r="G35" s="255"/>
      <c r="H35" s="255"/>
      <c r="I35" s="256"/>
      <c r="J35" s="86" t="s">
        <v>365</v>
      </c>
      <c r="K35" s="206"/>
      <c r="L35" s="86"/>
      <c r="M35" s="132"/>
      <c r="N35" s="25"/>
      <c r="O35" s="26"/>
      <c r="P35" s="117" t="str">
        <f>IF(K35="","",K35*0.1)</f>
        <v/>
      </c>
      <c r="Q35" s="2"/>
      <c r="R35" s="2"/>
      <c r="S35" s="91" t="s">
        <v>156</v>
      </c>
      <c r="T35" s="92"/>
      <c r="U35" s="2"/>
      <c r="V35" s="2"/>
      <c r="W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54" s="54" customFormat="1" ht="15" customHeight="1" x14ac:dyDescent="0.2">
      <c r="B36" s="126"/>
      <c r="C36" s="133" t="s">
        <v>2</v>
      </c>
      <c r="D36" s="156"/>
      <c r="E36" s="263" t="s">
        <v>19</v>
      </c>
      <c r="F36" s="264"/>
      <c r="G36" s="264"/>
      <c r="H36" s="264"/>
      <c r="I36" s="265"/>
      <c r="J36" s="135" t="s">
        <v>31</v>
      </c>
      <c r="K36" s="207"/>
      <c r="L36" s="135"/>
      <c r="M36" s="137"/>
      <c r="N36" s="27"/>
      <c r="O36" s="28"/>
      <c r="P36" s="138" t="str">
        <f>IF(K36="","",K36*0.1/100)</f>
        <v/>
      </c>
      <c r="Q36" s="2"/>
      <c r="R36" s="2"/>
      <c r="S36" s="91" t="s">
        <v>157</v>
      </c>
      <c r="T36" s="92"/>
      <c r="U36" s="2"/>
      <c r="V36" s="2"/>
      <c r="W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s="54" customFormat="1" ht="30" customHeight="1" x14ac:dyDescent="0.2">
      <c r="B37" s="157" t="s">
        <v>52</v>
      </c>
      <c r="C37" s="109" t="s">
        <v>350</v>
      </c>
      <c r="D37" s="158"/>
      <c r="E37" s="257" t="s">
        <v>378</v>
      </c>
      <c r="F37" s="258"/>
      <c r="G37" s="258"/>
      <c r="H37" s="258"/>
      <c r="I37" s="259"/>
      <c r="J37" s="159" t="s">
        <v>380</v>
      </c>
      <c r="K37" s="208"/>
      <c r="L37" s="111" t="s">
        <v>29</v>
      </c>
      <c r="M37" s="208"/>
      <c r="N37" s="23"/>
      <c r="O37" s="24"/>
      <c r="P37" s="114" t="str">
        <f>IF(K37&gt;0,K37*2/100+M37*0.1,IF(M37&gt;0,M37*0.1,""))</f>
        <v/>
      </c>
      <c r="Q37" s="2"/>
      <c r="R37" s="2"/>
      <c r="S37" s="91" t="s">
        <v>84</v>
      </c>
      <c r="T37" s="92">
        <v>1</v>
      </c>
      <c r="U37" s="2"/>
      <c r="V37" s="2"/>
      <c r="W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s="54" customFormat="1" ht="15" customHeight="1" x14ac:dyDescent="0.2">
      <c r="B38" s="160" t="s">
        <v>354</v>
      </c>
      <c r="C38" s="115" t="s">
        <v>391</v>
      </c>
      <c r="D38" s="155"/>
      <c r="E38" s="237" t="s">
        <v>74</v>
      </c>
      <c r="F38" s="255"/>
      <c r="G38" s="255"/>
      <c r="H38" s="255"/>
      <c r="I38" s="256"/>
      <c r="J38" s="86" t="s">
        <v>371</v>
      </c>
      <c r="K38" s="206"/>
      <c r="L38" s="86" t="s">
        <v>29</v>
      </c>
      <c r="M38" s="206"/>
      <c r="N38" s="25"/>
      <c r="O38" s="26"/>
      <c r="P38" s="117" t="str">
        <f>IF(K38&gt;0,K38*0.2+M38*0.1,IF(M38&gt;0,M38*0.1,""))</f>
        <v/>
      </c>
      <c r="Q38" s="2"/>
      <c r="R38" s="2"/>
      <c r="S38" s="91" t="s">
        <v>115</v>
      </c>
      <c r="T38" s="92">
        <v>2</v>
      </c>
      <c r="U38" s="2"/>
      <c r="V38" s="2"/>
      <c r="W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s="54" customFormat="1" ht="15" customHeight="1" x14ac:dyDescent="0.2">
      <c r="B39" s="142" t="s">
        <v>327</v>
      </c>
      <c r="C39" s="115" t="s">
        <v>347</v>
      </c>
      <c r="D39" s="155"/>
      <c r="E39" s="237" t="s">
        <v>20</v>
      </c>
      <c r="F39" s="255"/>
      <c r="G39" s="255"/>
      <c r="H39" s="255"/>
      <c r="I39" s="256"/>
      <c r="J39" s="86" t="s">
        <v>31</v>
      </c>
      <c r="K39" s="206"/>
      <c r="L39" s="86"/>
      <c r="M39" s="132"/>
      <c r="N39" s="25"/>
      <c r="O39" s="26"/>
      <c r="P39" s="117" t="str">
        <f>IF(K39="","",K39*0.4/100)</f>
        <v/>
      </c>
      <c r="Q39" s="2"/>
      <c r="R39" s="2"/>
      <c r="S39" s="91" t="s">
        <v>158</v>
      </c>
      <c r="T39" s="92"/>
      <c r="U39" s="2"/>
      <c r="V39" s="2"/>
      <c r="W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2:54" s="54" customFormat="1" ht="15" customHeight="1" x14ac:dyDescent="0.2">
      <c r="B40" s="126"/>
      <c r="C40" s="115" t="s">
        <v>3</v>
      </c>
      <c r="D40" s="155"/>
      <c r="E40" s="237" t="s">
        <v>75</v>
      </c>
      <c r="F40" s="255"/>
      <c r="G40" s="255"/>
      <c r="H40" s="255"/>
      <c r="I40" s="256"/>
      <c r="J40" s="86" t="s">
        <v>370</v>
      </c>
      <c r="K40" s="206"/>
      <c r="L40" s="86" t="s">
        <v>29</v>
      </c>
      <c r="M40" s="206"/>
      <c r="N40" s="25"/>
      <c r="O40" s="26"/>
      <c r="P40" s="117" t="str">
        <f>IF(K40&gt;0,K40*2+M40*0.1,IF(M40&gt;0,M40*0.1,""))</f>
        <v/>
      </c>
      <c r="Q40" s="2"/>
      <c r="R40" s="2"/>
      <c r="S40" s="91" t="s">
        <v>159</v>
      </c>
      <c r="T40" s="92"/>
      <c r="U40" s="2"/>
      <c r="V40" s="2"/>
      <c r="W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 s="54" customFormat="1" ht="15" customHeight="1" x14ac:dyDescent="0.2">
      <c r="B41" s="126"/>
      <c r="C41" s="115" t="s">
        <v>4</v>
      </c>
      <c r="D41" s="155"/>
      <c r="E41" s="237" t="s">
        <v>76</v>
      </c>
      <c r="F41" s="255"/>
      <c r="G41" s="255"/>
      <c r="H41" s="255"/>
      <c r="I41" s="256"/>
      <c r="J41" s="86" t="s">
        <v>369</v>
      </c>
      <c r="K41" s="206"/>
      <c r="L41" s="86"/>
      <c r="M41" s="132"/>
      <c r="N41" s="25"/>
      <c r="O41" s="26"/>
      <c r="P41" s="117" t="str">
        <f>IF(K41="","",K41*0.5)</f>
        <v/>
      </c>
      <c r="Q41" s="2"/>
      <c r="R41" s="2"/>
      <c r="S41" s="91" t="s">
        <v>85</v>
      </c>
      <c r="T41" s="92">
        <v>1</v>
      </c>
      <c r="U41" s="2"/>
      <c r="V41" s="2"/>
      <c r="W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s="54" customFormat="1" ht="15" customHeight="1" x14ac:dyDescent="0.2">
      <c r="B42" s="126"/>
      <c r="C42" s="115" t="s">
        <v>349</v>
      </c>
      <c r="D42" s="155"/>
      <c r="E42" s="237" t="s">
        <v>77</v>
      </c>
      <c r="F42" s="255"/>
      <c r="G42" s="255"/>
      <c r="H42" s="255"/>
      <c r="I42" s="256"/>
      <c r="J42" s="86" t="s">
        <v>32</v>
      </c>
      <c r="K42" s="206"/>
      <c r="L42" s="86" t="s">
        <v>29</v>
      </c>
      <c r="M42" s="206"/>
      <c r="N42" s="25"/>
      <c r="O42" s="26"/>
      <c r="P42" s="117" t="str">
        <f>IF(K42&gt;0,K42*2/100+M42*0.1,IF(M42&gt;0,M42*0.1,""))</f>
        <v/>
      </c>
      <c r="Q42" s="2"/>
      <c r="R42" s="2"/>
      <c r="S42" s="204" t="s">
        <v>396</v>
      </c>
      <c r="T42" s="92">
        <v>1</v>
      </c>
      <c r="U42" s="2"/>
      <c r="V42" s="3"/>
      <c r="W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s="54" customFormat="1" ht="27.75" customHeight="1" x14ac:dyDescent="0.2">
      <c r="B43" s="126"/>
      <c r="C43" s="115" t="s">
        <v>348</v>
      </c>
      <c r="D43" s="155"/>
      <c r="E43" s="234" t="s">
        <v>379</v>
      </c>
      <c r="F43" s="235"/>
      <c r="G43" s="235"/>
      <c r="H43" s="235"/>
      <c r="I43" s="236"/>
      <c r="J43" s="86" t="s">
        <v>381</v>
      </c>
      <c r="K43" s="206"/>
      <c r="L43" s="86" t="s">
        <v>29</v>
      </c>
      <c r="M43" s="206"/>
      <c r="N43" s="25"/>
      <c r="O43" s="26"/>
      <c r="P43" s="117" t="str">
        <f>IF(K43&gt;0,K43*0.4/100+M43*0.1,IF(M43&gt;0,M43*0.1,""))</f>
        <v/>
      </c>
      <c r="Q43" s="2"/>
      <c r="R43" s="2"/>
      <c r="S43" s="204" t="s">
        <v>397</v>
      </c>
      <c r="T43" s="92">
        <v>2</v>
      </c>
      <c r="U43" s="2"/>
      <c r="V43" s="3"/>
      <c r="W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2:54" s="54" customFormat="1" ht="15" customHeight="1" x14ac:dyDescent="0.2">
      <c r="B44" s="126"/>
      <c r="C44" s="115" t="s">
        <v>376</v>
      </c>
      <c r="D44" s="155"/>
      <c r="E44" s="237" t="s">
        <v>78</v>
      </c>
      <c r="F44" s="255"/>
      <c r="G44" s="255"/>
      <c r="H44" s="255"/>
      <c r="I44" s="256"/>
      <c r="J44" s="86" t="s">
        <v>29</v>
      </c>
      <c r="K44" s="206"/>
      <c r="L44" s="86"/>
      <c r="M44" s="132"/>
      <c r="N44" s="25"/>
      <c r="O44" s="26"/>
      <c r="P44" s="117" t="str">
        <f>IF(K44="","",K44*0.15)</f>
        <v/>
      </c>
      <c r="Q44" s="2"/>
      <c r="R44" s="2"/>
      <c r="S44" s="204" t="s">
        <v>398</v>
      </c>
      <c r="T44" s="92">
        <v>1</v>
      </c>
      <c r="U44" s="2"/>
      <c r="V44" s="2"/>
      <c r="W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2:54" s="54" customFormat="1" ht="15" customHeight="1" x14ac:dyDescent="0.2">
      <c r="B45" s="126"/>
      <c r="C45" s="115" t="s">
        <v>377</v>
      </c>
      <c r="D45" s="155"/>
      <c r="E45" s="237" t="s">
        <v>79</v>
      </c>
      <c r="F45" s="255"/>
      <c r="G45" s="255"/>
      <c r="H45" s="255"/>
      <c r="I45" s="256"/>
      <c r="J45" s="86" t="s">
        <v>30</v>
      </c>
      <c r="K45" s="206"/>
      <c r="L45" s="86"/>
      <c r="M45" s="132"/>
      <c r="N45" s="25"/>
      <c r="O45" s="26"/>
      <c r="P45" s="117" t="str">
        <f>IF(K45="","",K45*0.3)</f>
        <v/>
      </c>
      <c r="Q45" s="2"/>
      <c r="R45" s="2"/>
      <c r="S45" s="204" t="s">
        <v>399</v>
      </c>
      <c r="T45" s="92"/>
      <c r="U45" s="2"/>
      <c r="V45" s="2"/>
      <c r="W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2:54" s="54" customFormat="1" ht="15" customHeight="1" x14ac:dyDescent="0.2">
      <c r="B46" s="126"/>
      <c r="C46" s="133" t="s">
        <v>351</v>
      </c>
      <c r="D46" s="156"/>
      <c r="E46" s="237" t="s">
        <v>352</v>
      </c>
      <c r="F46" s="238"/>
      <c r="G46" s="238"/>
      <c r="H46" s="238"/>
      <c r="I46" s="239"/>
      <c r="J46" s="135" t="s">
        <v>353</v>
      </c>
      <c r="K46" s="207"/>
      <c r="L46" s="135"/>
      <c r="M46" s="137"/>
      <c r="N46" s="25"/>
      <c r="O46" s="26"/>
      <c r="P46" s="117" t="str">
        <f>IF(K46="","",K46*5)</f>
        <v/>
      </c>
      <c r="Q46" s="2"/>
      <c r="R46" s="2"/>
      <c r="S46" s="204" t="s">
        <v>400</v>
      </c>
      <c r="T46" s="92"/>
      <c r="U46" s="2"/>
      <c r="V46" s="2"/>
      <c r="W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2:54" s="54" customFormat="1" ht="15" customHeight="1" x14ac:dyDescent="0.2">
      <c r="B47" s="126"/>
      <c r="C47" s="133" t="s">
        <v>355</v>
      </c>
      <c r="D47" s="156"/>
      <c r="E47" s="237" t="s">
        <v>356</v>
      </c>
      <c r="F47" s="238"/>
      <c r="G47" s="238"/>
      <c r="H47" s="238"/>
      <c r="I47" s="239"/>
      <c r="J47" s="135" t="s">
        <v>353</v>
      </c>
      <c r="K47" s="207"/>
      <c r="L47" s="135"/>
      <c r="M47" s="137"/>
      <c r="N47" s="25"/>
      <c r="O47" s="26"/>
      <c r="P47" s="117" t="str">
        <f>IF(K47="","",K47*6)</f>
        <v/>
      </c>
      <c r="Q47" s="2"/>
      <c r="R47" s="2"/>
      <c r="S47" s="204" t="s">
        <v>401</v>
      </c>
      <c r="T47" s="92">
        <v>2</v>
      </c>
      <c r="U47" s="2"/>
      <c r="V47" s="2"/>
      <c r="W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2:54" s="54" customFormat="1" ht="15" customHeight="1" x14ac:dyDescent="0.2">
      <c r="B48" s="126"/>
      <c r="C48" s="133" t="s">
        <v>359</v>
      </c>
      <c r="D48" s="156"/>
      <c r="E48" s="237" t="s">
        <v>360</v>
      </c>
      <c r="F48" s="238"/>
      <c r="G48" s="238"/>
      <c r="H48" s="238"/>
      <c r="I48" s="239"/>
      <c r="J48" s="135" t="s">
        <v>372</v>
      </c>
      <c r="K48" s="207"/>
      <c r="L48" s="135"/>
      <c r="M48" s="137"/>
      <c r="N48" s="25"/>
      <c r="O48" s="26"/>
      <c r="P48" s="117" t="str">
        <f>IF(K48="","",K48*1)</f>
        <v/>
      </c>
      <c r="Q48" s="2"/>
      <c r="R48" s="2"/>
      <c r="S48" s="204" t="s">
        <v>402</v>
      </c>
      <c r="T48" s="92"/>
      <c r="U48" s="2"/>
      <c r="V48" s="2"/>
      <c r="W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 s="54" customFormat="1" ht="15" customHeight="1" x14ac:dyDescent="0.2">
      <c r="B49" s="126"/>
      <c r="C49" s="133" t="s">
        <v>363</v>
      </c>
      <c r="D49" s="156"/>
      <c r="E49" s="237" t="s">
        <v>364</v>
      </c>
      <c r="F49" s="238"/>
      <c r="G49" s="238"/>
      <c r="H49" s="238"/>
      <c r="I49" s="239"/>
      <c r="J49" s="86" t="s">
        <v>365</v>
      </c>
      <c r="K49" s="207"/>
      <c r="L49" s="135"/>
      <c r="M49" s="137"/>
      <c r="N49" s="25"/>
      <c r="O49" s="26"/>
      <c r="P49" s="117" t="str">
        <f>IF(K49="","",K49*0.3)</f>
        <v/>
      </c>
      <c r="Q49" s="2"/>
      <c r="R49" s="2"/>
      <c r="S49" s="204" t="s">
        <v>403</v>
      </c>
      <c r="T49" s="92">
        <v>2</v>
      </c>
      <c r="U49" s="2"/>
      <c r="V49" s="2"/>
      <c r="W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 s="54" customFormat="1" ht="15" customHeight="1" x14ac:dyDescent="0.2">
      <c r="B50" s="126"/>
      <c r="C50" s="133" t="s">
        <v>357</v>
      </c>
      <c r="D50" s="156"/>
      <c r="E50" s="237" t="s">
        <v>361</v>
      </c>
      <c r="F50" s="238"/>
      <c r="G50" s="238"/>
      <c r="H50" s="238"/>
      <c r="I50" s="239"/>
      <c r="J50" s="135" t="s">
        <v>374</v>
      </c>
      <c r="K50" s="207"/>
      <c r="L50" s="135"/>
      <c r="M50" s="137"/>
      <c r="N50" s="25"/>
      <c r="O50" s="26"/>
      <c r="P50" s="117" t="str">
        <f>IF(K50="","",K50*2)</f>
        <v/>
      </c>
      <c r="Q50" s="2"/>
      <c r="R50" s="2"/>
      <c r="S50" s="204" t="s">
        <v>404</v>
      </c>
      <c r="T50" s="92"/>
      <c r="U50" s="2"/>
      <c r="V50" s="2"/>
      <c r="W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s="54" customFormat="1" ht="15" customHeight="1" x14ac:dyDescent="0.2">
      <c r="B51" s="126"/>
      <c r="C51" s="133" t="s">
        <v>358</v>
      </c>
      <c r="D51" s="156"/>
      <c r="E51" s="237" t="s">
        <v>362</v>
      </c>
      <c r="F51" s="238"/>
      <c r="G51" s="238"/>
      <c r="H51" s="238"/>
      <c r="I51" s="239"/>
      <c r="J51" s="135" t="s">
        <v>373</v>
      </c>
      <c r="K51" s="207"/>
      <c r="L51" s="135"/>
      <c r="M51" s="137"/>
      <c r="N51" s="25"/>
      <c r="O51" s="26"/>
      <c r="P51" s="117" t="str">
        <f>IF(K51="","",K51*0.5)</f>
        <v/>
      </c>
      <c r="Q51" s="2"/>
      <c r="R51" s="2"/>
      <c r="S51" s="204" t="s">
        <v>405</v>
      </c>
      <c r="T51" s="92"/>
      <c r="U51" s="2"/>
      <c r="V51" s="2"/>
      <c r="W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s="54" customFormat="1" ht="15" customHeight="1" thickBot="1" x14ac:dyDescent="0.25">
      <c r="B52" s="161"/>
      <c r="C52" s="162" t="s">
        <v>15</v>
      </c>
      <c r="D52" s="163"/>
      <c r="E52" s="338" t="s">
        <v>80</v>
      </c>
      <c r="F52" s="339"/>
      <c r="G52" s="339"/>
      <c r="H52" s="339"/>
      <c r="I52" s="340"/>
      <c r="J52" s="164" t="s">
        <v>375</v>
      </c>
      <c r="K52" s="209"/>
      <c r="L52" s="165"/>
      <c r="M52" s="166"/>
      <c r="N52" s="44"/>
      <c r="O52" s="45"/>
      <c r="P52" s="167" t="str">
        <f>IF(K52="","",K52*0.3)</f>
        <v/>
      </c>
      <c r="Q52" s="2"/>
      <c r="R52" s="2"/>
      <c r="S52" s="204" t="s">
        <v>406</v>
      </c>
      <c r="T52" s="92"/>
      <c r="U52" s="2"/>
      <c r="V52" s="2"/>
      <c r="W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s="54" customFormat="1" ht="15.95" customHeight="1" x14ac:dyDescent="0.2">
      <c r="B53" s="266" t="s">
        <v>420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8"/>
      <c r="N53" s="218">
        <f>SUM(N13:N52)</f>
        <v>0</v>
      </c>
      <c r="O53" s="212" t="s">
        <v>346</v>
      </c>
      <c r="P53" s="219">
        <f>SUM(P14:P52)</f>
        <v>0</v>
      </c>
      <c r="Q53" s="2"/>
      <c r="R53" s="2"/>
      <c r="S53" s="204" t="s">
        <v>407</v>
      </c>
      <c r="T53" s="92">
        <v>2</v>
      </c>
      <c r="U53" s="2"/>
      <c r="V53" s="2"/>
      <c r="W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s="54" customFormat="1" ht="15.95" customHeight="1" thickBot="1" x14ac:dyDescent="0.25">
      <c r="B54" s="269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1"/>
      <c r="N54" s="332">
        <f>N53+P53</f>
        <v>0</v>
      </c>
      <c r="O54" s="333"/>
      <c r="P54" s="334"/>
      <c r="Q54" s="2"/>
      <c r="R54" s="2"/>
      <c r="S54" s="91" t="s">
        <v>116</v>
      </c>
      <c r="T54" s="92">
        <v>2</v>
      </c>
      <c r="U54" s="2"/>
      <c r="V54" s="2"/>
      <c r="W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 s="54" customFormat="1" ht="9.75" customHeight="1" thickBot="1" x14ac:dyDescent="0.25">
      <c r="B55" s="63"/>
      <c r="C55" s="63"/>
      <c r="D55" s="64"/>
      <c r="E55" s="64"/>
      <c r="F55" s="64"/>
      <c r="G55" s="64"/>
      <c r="H55" s="64"/>
      <c r="I55" s="64"/>
      <c r="J55" s="65"/>
      <c r="K55" s="64"/>
      <c r="L55" s="65"/>
      <c r="M55" s="64"/>
      <c r="N55" s="64"/>
      <c r="O55" s="64"/>
      <c r="P55" s="64"/>
      <c r="Q55" s="2"/>
      <c r="R55" s="2"/>
      <c r="S55" s="91" t="s">
        <v>160</v>
      </c>
      <c r="T55" s="92">
        <v>1</v>
      </c>
      <c r="U55" s="2"/>
      <c r="V55" s="2"/>
      <c r="W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 s="54" customFormat="1" ht="14.25" customHeight="1" thickBot="1" x14ac:dyDescent="0.25">
      <c r="B56" s="170" t="s">
        <v>421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248" t="s">
        <v>321</v>
      </c>
      <c r="O56" s="249"/>
      <c r="P56" s="250"/>
      <c r="Q56" s="2"/>
      <c r="R56" s="2"/>
      <c r="S56" s="91" t="s">
        <v>161</v>
      </c>
      <c r="T56" s="92"/>
      <c r="U56" s="2"/>
      <c r="V56" s="2"/>
      <c r="W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 s="54" customFormat="1" ht="15.95" customHeight="1" x14ac:dyDescent="0.2">
      <c r="B57" s="241" t="s">
        <v>413</v>
      </c>
      <c r="C57" s="230"/>
      <c r="D57" s="230"/>
      <c r="E57" s="230"/>
      <c r="F57" s="230"/>
      <c r="G57" s="230"/>
      <c r="H57" s="230"/>
      <c r="I57" s="230"/>
      <c r="J57" s="230"/>
      <c r="K57" s="228" t="s">
        <v>345</v>
      </c>
      <c r="L57" s="230" t="s">
        <v>416</v>
      </c>
      <c r="M57" s="232"/>
      <c r="N57" s="218">
        <f>N53*M57/100</f>
        <v>0</v>
      </c>
      <c r="O57" s="212" t="s">
        <v>346</v>
      </c>
      <c r="P57" s="219">
        <f>P53*M57/100</f>
        <v>0</v>
      </c>
      <c r="Q57" s="2"/>
      <c r="R57" s="2"/>
      <c r="S57" s="91" t="s">
        <v>162</v>
      </c>
      <c r="T57" s="92"/>
      <c r="U57" s="2"/>
      <c r="V57" s="2"/>
      <c r="W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 s="54" customFormat="1" ht="15.95" customHeight="1" thickBot="1" x14ac:dyDescent="0.25">
      <c r="B58" s="242"/>
      <c r="C58" s="231"/>
      <c r="D58" s="231"/>
      <c r="E58" s="231"/>
      <c r="F58" s="231"/>
      <c r="G58" s="231"/>
      <c r="H58" s="231"/>
      <c r="I58" s="231"/>
      <c r="J58" s="231"/>
      <c r="K58" s="229"/>
      <c r="L58" s="231"/>
      <c r="M58" s="233"/>
      <c r="N58" s="335">
        <f>N57+P57</f>
        <v>0</v>
      </c>
      <c r="O58" s="336"/>
      <c r="P58" s="337"/>
      <c r="Q58" s="2"/>
      <c r="R58" s="2"/>
      <c r="S58" s="91" t="s">
        <v>163</v>
      </c>
      <c r="T58" s="92"/>
      <c r="U58" s="2"/>
      <c r="V58" s="2"/>
      <c r="W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 s="54" customFormat="1" ht="9" customHeight="1" thickBot="1" x14ac:dyDescent="0.25">
      <c r="B59" s="63"/>
      <c r="C59" s="63"/>
      <c r="D59" s="64"/>
      <c r="E59" s="64"/>
      <c r="F59" s="64"/>
      <c r="G59" s="64"/>
      <c r="H59" s="64"/>
      <c r="I59" s="64"/>
      <c r="J59" s="65"/>
      <c r="K59" s="64"/>
      <c r="L59" s="65"/>
      <c r="M59" s="64"/>
      <c r="N59" s="64"/>
      <c r="O59" s="64"/>
      <c r="P59" s="64"/>
      <c r="Q59" s="2"/>
      <c r="R59" s="2"/>
      <c r="S59" s="91" t="s">
        <v>164</v>
      </c>
      <c r="T59" s="92"/>
      <c r="U59" s="2"/>
      <c r="V59" s="2"/>
      <c r="W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 s="54" customFormat="1" ht="19.5" thickBot="1" x14ac:dyDescent="0.25">
      <c r="B60" s="170" t="s">
        <v>422</v>
      </c>
      <c r="C60" s="172"/>
      <c r="D60" s="172"/>
      <c r="E60" s="172"/>
      <c r="F60" s="172"/>
      <c r="G60" s="172"/>
      <c r="H60" s="172"/>
      <c r="I60" s="172"/>
      <c r="J60" s="172"/>
      <c r="K60" s="171"/>
      <c r="L60" s="171"/>
      <c r="M60" s="171"/>
      <c r="N60" s="248" t="s">
        <v>324</v>
      </c>
      <c r="O60" s="249"/>
      <c r="P60" s="250"/>
      <c r="Q60" s="2"/>
      <c r="R60" s="2"/>
      <c r="S60" s="91" t="s">
        <v>165</v>
      </c>
      <c r="T60" s="92"/>
      <c r="U60" s="2"/>
      <c r="V60" s="2"/>
      <c r="W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 s="54" customFormat="1" ht="29.25" customHeight="1" x14ac:dyDescent="0.2">
      <c r="B61" s="310" t="s">
        <v>341</v>
      </c>
      <c r="C61" s="311"/>
      <c r="D61" s="311"/>
      <c r="E61" s="311"/>
      <c r="F61" s="311"/>
      <c r="G61" s="311"/>
      <c r="H61" s="311"/>
      <c r="I61" s="311"/>
      <c r="J61" s="312"/>
      <c r="K61" s="295" t="s">
        <v>5</v>
      </c>
      <c r="L61" s="297" t="s">
        <v>417</v>
      </c>
      <c r="M61" s="298"/>
      <c r="N61" s="301">
        <f>IF(ISBLANK(K61),1,VLOOKUP(K61,S6:T8,2))</f>
        <v>0.35</v>
      </c>
      <c r="O61" s="303" t="s">
        <v>333</v>
      </c>
      <c r="P61" s="305">
        <f>IF(ISBLANK(K61),1,VLOOKUP(K61,U6:V8,2))</f>
        <v>0.5</v>
      </c>
      <c r="Q61" s="2"/>
      <c r="R61" s="2"/>
      <c r="S61" s="91" t="s">
        <v>166</v>
      </c>
      <c r="T61" s="92"/>
      <c r="U61" s="2"/>
      <c r="V61" s="2"/>
      <c r="W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 s="54" customFormat="1" ht="15.75" customHeight="1" thickBot="1" x14ac:dyDescent="0.25">
      <c r="B62" s="246" t="s">
        <v>384</v>
      </c>
      <c r="C62" s="247"/>
      <c r="D62" s="247"/>
      <c r="E62" s="247"/>
      <c r="F62" s="247"/>
      <c r="G62" s="247"/>
      <c r="H62" s="247"/>
      <c r="I62" s="247"/>
      <c r="J62" s="313"/>
      <c r="K62" s="296"/>
      <c r="L62" s="299"/>
      <c r="M62" s="300"/>
      <c r="N62" s="302"/>
      <c r="O62" s="304"/>
      <c r="P62" s="306"/>
      <c r="Q62" s="2"/>
      <c r="R62" s="2"/>
      <c r="S62" s="91" t="s">
        <v>167</v>
      </c>
      <c r="T62" s="92"/>
      <c r="U62" s="1"/>
      <c r="V62" s="1"/>
      <c r="W62" s="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 s="54" customFormat="1" ht="9" customHeight="1" thickBot="1" x14ac:dyDescent="0.25">
      <c r="B63" s="173"/>
      <c r="C63" s="173"/>
      <c r="D63" s="173"/>
      <c r="E63" s="173"/>
      <c r="F63" s="173"/>
      <c r="G63" s="173"/>
      <c r="H63" s="173"/>
      <c r="I63" s="173"/>
      <c r="J63" s="173"/>
      <c r="K63" s="174"/>
      <c r="L63" s="175"/>
      <c r="M63" s="176"/>
      <c r="N63" s="176"/>
      <c r="O63" s="13"/>
      <c r="P63" s="176"/>
      <c r="Q63" s="2"/>
      <c r="R63" s="2"/>
      <c r="S63" s="91" t="s">
        <v>168</v>
      </c>
      <c r="T63" s="92"/>
      <c r="U63" s="1"/>
      <c r="V63" s="1"/>
      <c r="W63" s="1"/>
      <c r="AA63" s="1"/>
      <c r="AB63" s="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 s="54" customFormat="1" ht="27.75" customHeight="1" thickBot="1" x14ac:dyDescent="0.25">
      <c r="B64" s="177" t="s">
        <v>415</v>
      </c>
      <c r="C64" s="172"/>
      <c r="D64" s="172"/>
      <c r="E64" s="172"/>
      <c r="F64" s="172"/>
      <c r="G64" s="172"/>
      <c r="H64" s="172"/>
      <c r="I64" s="172"/>
      <c r="J64" s="172"/>
      <c r="K64" s="178"/>
      <c r="L64" s="179"/>
      <c r="M64" s="180"/>
      <c r="N64" s="248" t="s">
        <v>321</v>
      </c>
      <c r="O64" s="249"/>
      <c r="P64" s="250"/>
      <c r="Q64" s="2"/>
      <c r="R64" s="2"/>
      <c r="S64" s="91" t="s">
        <v>169</v>
      </c>
      <c r="T64" s="92"/>
      <c r="U64" s="14"/>
      <c r="V64" s="14"/>
      <c r="W64" s="14"/>
      <c r="AA64" s="1"/>
      <c r="AB64" s="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 s="186" customFormat="1" ht="27.75" customHeight="1" x14ac:dyDescent="0.25">
      <c r="B65" s="291" t="s">
        <v>408</v>
      </c>
      <c r="C65" s="292"/>
      <c r="D65" s="181" t="s">
        <v>417</v>
      </c>
      <c r="E65" s="314">
        <f>N61</f>
        <v>0.35</v>
      </c>
      <c r="F65" s="314"/>
      <c r="G65" s="182"/>
      <c r="H65" s="182"/>
      <c r="I65" s="182"/>
      <c r="J65" s="183" t="s">
        <v>418</v>
      </c>
      <c r="K65" s="184"/>
      <c r="L65" s="223">
        <f>IF(K57="NO",N53,N57)</f>
        <v>0</v>
      </c>
      <c r="M65" s="185"/>
      <c r="N65" s="307">
        <f>(L65*E65)</f>
        <v>0</v>
      </c>
      <c r="O65" s="308"/>
      <c r="P65" s="309"/>
      <c r="Q65" s="14"/>
      <c r="R65" s="14"/>
      <c r="S65" s="91" t="s">
        <v>170</v>
      </c>
      <c r="T65" s="92"/>
      <c r="U65" s="15"/>
      <c r="V65" s="14"/>
      <c r="W65" s="14"/>
      <c r="AA65" s="15"/>
      <c r="AB65" s="15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2:54" s="186" customFormat="1" ht="27.75" customHeight="1" thickBot="1" x14ac:dyDescent="0.4">
      <c r="B66" s="293" t="s">
        <v>409</v>
      </c>
      <c r="C66" s="294"/>
      <c r="D66" s="187" t="s">
        <v>417</v>
      </c>
      <c r="E66" s="240">
        <f>N61</f>
        <v>0.35</v>
      </c>
      <c r="F66" s="240"/>
      <c r="G66" s="188" t="s">
        <v>333</v>
      </c>
      <c r="H66" s="240">
        <f>P61</f>
        <v>0.5</v>
      </c>
      <c r="I66" s="240"/>
      <c r="J66" s="189" t="s">
        <v>418</v>
      </c>
      <c r="K66" s="190"/>
      <c r="L66" s="224">
        <f>IF(K57="NO",P53,P57)</f>
        <v>0</v>
      </c>
      <c r="M66" s="191"/>
      <c r="N66" s="220">
        <f>(L66*E66)</f>
        <v>0</v>
      </c>
      <c r="O66" s="221" t="s">
        <v>333</v>
      </c>
      <c r="P66" s="222">
        <f>(L66*H66)</f>
        <v>0</v>
      </c>
      <c r="Q66" s="14"/>
      <c r="R66" s="14"/>
      <c r="S66" s="91" t="s">
        <v>171</v>
      </c>
      <c r="T66" s="92"/>
      <c r="U66" s="20"/>
      <c r="V66" s="20"/>
      <c r="W66" s="20"/>
      <c r="AA66" s="15"/>
      <c r="AB66" s="15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2:54" s="193" customFormat="1" ht="27.75" customHeight="1" thickBot="1" x14ac:dyDescent="0.4">
      <c r="B67" s="225" t="s">
        <v>411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7"/>
      <c r="N67" s="16">
        <f>FLOOR((N66+N65),1)</f>
        <v>0</v>
      </c>
      <c r="O67" s="17" t="s">
        <v>333</v>
      </c>
      <c r="P67" s="18">
        <f>CEILING((P66+N65),1)</f>
        <v>0</v>
      </c>
      <c r="Q67" s="19"/>
      <c r="R67" s="19"/>
      <c r="S67" s="168" t="s">
        <v>172</v>
      </c>
      <c r="T67" s="169"/>
      <c r="U67" s="1"/>
      <c r="V67" s="192"/>
      <c r="W67" s="192"/>
      <c r="AA67" s="20"/>
      <c r="AB67" s="20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</row>
    <row r="68" spans="2:54" s="54" customFormat="1" ht="20.25" customHeight="1" x14ac:dyDescent="0.2">
      <c r="B68" s="194" t="s">
        <v>414</v>
      </c>
      <c r="C68" s="51"/>
      <c r="D68" s="52"/>
      <c r="E68" s="52"/>
      <c r="F68" s="52"/>
      <c r="G68" s="52"/>
      <c r="H68" s="52"/>
      <c r="I68" s="52"/>
      <c r="J68" s="53"/>
      <c r="K68" s="52"/>
      <c r="L68" s="53"/>
      <c r="M68" s="52"/>
      <c r="N68" s="52"/>
      <c r="O68" s="52"/>
      <c r="P68" s="195"/>
      <c r="Q68" s="2"/>
      <c r="R68" s="2"/>
      <c r="S68" s="168" t="s">
        <v>173</v>
      </c>
      <c r="T68" s="169"/>
      <c r="U68" s="1"/>
      <c r="V68" s="192"/>
      <c r="W68" s="192"/>
      <c r="AA68" s="192"/>
      <c r="AB68" s="19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2:54" s="54" customFormat="1" ht="37.5" customHeight="1" thickBot="1" x14ac:dyDescent="0.25">
      <c r="B69" s="246" t="s">
        <v>410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90"/>
      <c r="Q69" s="2"/>
      <c r="R69" s="2"/>
      <c r="S69" s="168" t="s">
        <v>174</v>
      </c>
      <c r="T69" s="169"/>
      <c r="U69" s="1"/>
      <c r="V69" s="192"/>
      <c r="W69" s="192"/>
      <c r="AA69" s="192"/>
      <c r="AB69" s="19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2:54" s="54" customFormat="1" ht="18.75" customHeight="1" x14ac:dyDescent="0.2">
      <c r="B70" s="63" t="s">
        <v>330</v>
      </c>
      <c r="C70" s="63"/>
      <c r="D70" s="64"/>
      <c r="E70" s="64"/>
      <c r="F70" s="64"/>
      <c r="G70" s="64"/>
      <c r="H70" s="64"/>
      <c r="I70" s="64"/>
      <c r="J70" s="65"/>
      <c r="K70" s="64"/>
      <c r="L70" s="65"/>
      <c r="M70" s="64"/>
      <c r="N70" s="64"/>
      <c r="O70" s="64"/>
      <c r="P70" s="196" t="s">
        <v>412</v>
      </c>
      <c r="Q70" s="2"/>
      <c r="R70" s="2"/>
      <c r="S70" s="168" t="s">
        <v>175</v>
      </c>
      <c r="T70" s="169"/>
      <c r="U70" s="11"/>
      <c r="V70" s="192"/>
      <c r="W70" s="192"/>
      <c r="AA70" s="192"/>
      <c r="AB70" s="19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2:54" x14ac:dyDescent="0.25">
      <c r="S71" s="168" t="s">
        <v>176</v>
      </c>
      <c r="T71" s="169"/>
      <c r="U71" s="11"/>
      <c r="V71" s="192"/>
      <c r="W71" s="192"/>
      <c r="X71" s="54"/>
      <c r="Y71" s="192"/>
      <c r="Z71" s="192"/>
      <c r="AA71" s="192"/>
      <c r="AB71" s="192"/>
    </row>
    <row r="72" spans="2:54" ht="48.75" customHeight="1" x14ac:dyDescent="0.2">
      <c r="B72" s="192"/>
      <c r="C72" s="192"/>
      <c r="J72" s="192"/>
      <c r="L72" s="192"/>
      <c r="S72" s="168" t="s">
        <v>177</v>
      </c>
      <c r="T72" s="169"/>
      <c r="U72" s="11"/>
      <c r="V72" s="192"/>
      <c r="W72" s="192"/>
      <c r="X72" s="54"/>
      <c r="Y72" s="192"/>
      <c r="Z72" s="192"/>
      <c r="AA72" s="192"/>
      <c r="AB72" s="192"/>
    </row>
    <row r="73" spans="2:54" s="54" customFormat="1" ht="15.75" customHeight="1" x14ac:dyDescent="0.2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2"/>
      <c r="R73" s="2"/>
      <c r="S73" s="168" t="s">
        <v>178</v>
      </c>
      <c r="T73" s="169">
        <v>2</v>
      </c>
      <c r="U73" s="11"/>
      <c r="V73" s="192"/>
      <c r="W73" s="192"/>
      <c r="X73" s="192"/>
      <c r="AA73" s="192"/>
      <c r="AB73" s="192"/>
      <c r="AC73" s="1"/>
      <c r="AD73" s="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2:54" s="54" customFormat="1" ht="20.25" customHeight="1" x14ac:dyDescent="0.2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"/>
      <c r="R74" s="2"/>
      <c r="S74" s="168" t="s">
        <v>117</v>
      </c>
      <c r="T74" s="169">
        <v>2</v>
      </c>
      <c r="U74" s="11"/>
      <c r="V74" s="192"/>
      <c r="W74" s="192"/>
      <c r="X74" s="192"/>
      <c r="AA74" s="192"/>
      <c r="AB74" s="192"/>
      <c r="AC74" s="1"/>
      <c r="AD74" s="1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2:54" ht="61.5" customHeight="1" x14ac:dyDescent="0.2">
      <c r="B75" s="192"/>
      <c r="C75" s="192"/>
      <c r="J75" s="192"/>
      <c r="L75" s="192"/>
      <c r="S75" s="91" t="s">
        <v>179</v>
      </c>
      <c r="T75" s="92"/>
      <c r="U75" s="11"/>
      <c r="V75" s="192"/>
      <c r="W75" s="192"/>
      <c r="X75" s="54"/>
      <c r="Y75" s="192"/>
      <c r="Z75" s="192"/>
      <c r="AA75" s="192"/>
      <c r="AB75" s="192"/>
    </row>
    <row r="76" spans="2:54" ht="12.75" x14ac:dyDescent="0.2">
      <c r="B76" s="192"/>
      <c r="C76" s="192"/>
      <c r="J76" s="192"/>
      <c r="L76" s="192"/>
      <c r="Q76" s="192"/>
      <c r="R76" s="192"/>
      <c r="S76" s="91" t="s">
        <v>180</v>
      </c>
      <c r="T76" s="92"/>
      <c r="U76" s="11"/>
      <c r="V76" s="192"/>
      <c r="W76" s="192"/>
      <c r="X76" s="54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</row>
    <row r="77" spans="2:54" ht="12.75" x14ac:dyDescent="0.2">
      <c r="B77" s="192"/>
      <c r="C77" s="192"/>
      <c r="J77" s="192"/>
      <c r="L77" s="192"/>
      <c r="Q77" s="192"/>
      <c r="R77" s="192"/>
      <c r="S77" s="91" t="s">
        <v>86</v>
      </c>
      <c r="T77" s="92">
        <v>1</v>
      </c>
      <c r="U77" s="1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</row>
    <row r="78" spans="2:54" ht="12.75" x14ac:dyDescent="0.2">
      <c r="B78" s="192"/>
      <c r="C78" s="192"/>
      <c r="J78" s="192"/>
      <c r="L78" s="192"/>
      <c r="Q78" s="192"/>
      <c r="R78" s="192"/>
      <c r="S78" s="91" t="s">
        <v>181</v>
      </c>
      <c r="T78" s="92">
        <v>1</v>
      </c>
      <c r="U78" s="11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</row>
    <row r="79" spans="2:54" ht="12.75" x14ac:dyDescent="0.2">
      <c r="B79" s="192"/>
      <c r="C79" s="192"/>
      <c r="J79" s="192"/>
      <c r="L79" s="192"/>
      <c r="Q79" s="192"/>
      <c r="R79" s="192"/>
      <c r="S79" s="91" t="s">
        <v>182</v>
      </c>
      <c r="T79" s="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</row>
    <row r="80" spans="2:54" ht="12.75" x14ac:dyDescent="0.2">
      <c r="B80" s="192"/>
      <c r="C80" s="192"/>
      <c r="J80" s="192"/>
      <c r="L80" s="192"/>
      <c r="Q80" s="192"/>
      <c r="R80" s="192"/>
      <c r="S80" s="91" t="s">
        <v>112</v>
      </c>
      <c r="T80" s="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</row>
    <row r="81" spans="2:54" ht="12.75" x14ac:dyDescent="0.2">
      <c r="B81" s="192"/>
      <c r="C81" s="192"/>
      <c r="J81" s="192"/>
      <c r="L81" s="192"/>
      <c r="Q81" s="192"/>
      <c r="R81" s="192"/>
      <c r="S81" s="91" t="s">
        <v>183</v>
      </c>
      <c r="T81" s="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</row>
    <row r="82" spans="2:54" ht="12.75" x14ac:dyDescent="0.2">
      <c r="B82" s="192"/>
      <c r="C82" s="192"/>
      <c r="J82" s="192"/>
      <c r="L82" s="192"/>
      <c r="Q82" s="192"/>
      <c r="R82" s="192"/>
      <c r="S82" s="91" t="s">
        <v>87</v>
      </c>
      <c r="T82" s="92">
        <v>1</v>
      </c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</row>
    <row r="83" spans="2:54" ht="12.75" x14ac:dyDescent="0.2">
      <c r="B83" s="192"/>
      <c r="C83" s="192"/>
      <c r="J83" s="192"/>
      <c r="L83" s="192"/>
      <c r="Q83" s="192"/>
      <c r="R83" s="192"/>
      <c r="S83" s="91" t="s">
        <v>184</v>
      </c>
      <c r="T83" s="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</row>
    <row r="84" spans="2:54" ht="12.75" x14ac:dyDescent="0.2">
      <c r="B84" s="192"/>
      <c r="C84" s="192"/>
      <c r="J84" s="192"/>
      <c r="L84" s="192"/>
      <c r="Q84" s="192"/>
      <c r="R84" s="192"/>
      <c r="S84" s="91" t="s">
        <v>185</v>
      </c>
      <c r="T84" s="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</row>
    <row r="85" spans="2:54" ht="12.75" x14ac:dyDescent="0.2">
      <c r="B85" s="192"/>
      <c r="C85" s="192"/>
      <c r="J85" s="192"/>
      <c r="L85" s="192"/>
      <c r="Q85" s="192"/>
      <c r="R85" s="192"/>
      <c r="S85" s="91" t="s">
        <v>186</v>
      </c>
      <c r="T85" s="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</row>
    <row r="86" spans="2:54" ht="12.75" x14ac:dyDescent="0.2">
      <c r="B86" s="192"/>
      <c r="C86" s="192"/>
      <c r="J86" s="192"/>
      <c r="L86" s="192"/>
      <c r="Q86" s="192"/>
      <c r="R86" s="192"/>
      <c r="S86" s="91" t="s">
        <v>187</v>
      </c>
      <c r="T86" s="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</row>
    <row r="87" spans="2:54" ht="12.75" x14ac:dyDescent="0.2">
      <c r="B87" s="192"/>
      <c r="C87" s="192"/>
      <c r="J87" s="192"/>
      <c r="L87" s="192"/>
      <c r="Q87" s="192"/>
      <c r="R87" s="192"/>
      <c r="S87" s="168" t="s">
        <v>188</v>
      </c>
      <c r="T87" s="169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</row>
    <row r="88" spans="2:54" ht="12.75" x14ac:dyDescent="0.2">
      <c r="B88" s="192"/>
      <c r="C88" s="192"/>
      <c r="J88" s="192"/>
      <c r="L88" s="192"/>
      <c r="Q88" s="192"/>
      <c r="R88" s="192"/>
      <c r="S88" s="91" t="s">
        <v>189</v>
      </c>
      <c r="T88" s="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</row>
    <row r="89" spans="2:54" ht="12.75" x14ac:dyDescent="0.2">
      <c r="B89" s="192"/>
      <c r="C89" s="192"/>
      <c r="J89" s="192"/>
      <c r="L89" s="192"/>
      <c r="Q89" s="192"/>
      <c r="R89" s="192"/>
      <c r="S89" s="91" t="s">
        <v>190</v>
      </c>
      <c r="T89" s="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</row>
    <row r="90" spans="2:54" ht="12.75" x14ac:dyDescent="0.2">
      <c r="B90" s="192"/>
      <c r="C90" s="192"/>
      <c r="J90" s="192"/>
      <c r="L90" s="192"/>
      <c r="Q90" s="192"/>
      <c r="R90" s="192"/>
      <c r="S90" s="91" t="s">
        <v>191</v>
      </c>
      <c r="T90" s="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</row>
    <row r="91" spans="2:54" ht="12.75" x14ac:dyDescent="0.2">
      <c r="B91" s="192"/>
      <c r="C91" s="192"/>
      <c r="J91" s="192"/>
      <c r="L91" s="192"/>
      <c r="Q91" s="192"/>
      <c r="R91" s="192"/>
      <c r="S91" s="91" t="s">
        <v>192</v>
      </c>
      <c r="T91" s="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</row>
    <row r="92" spans="2:54" ht="12.75" x14ac:dyDescent="0.2">
      <c r="B92" s="192"/>
      <c r="C92" s="192"/>
      <c r="J92" s="192"/>
      <c r="L92" s="192"/>
      <c r="Q92" s="192"/>
      <c r="R92" s="192"/>
      <c r="S92" s="91" t="s">
        <v>193</v>
      </c>
      <c r="T92" s="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</row>
    <row r="93" spans="2:54" ht="12.75" x14ac:dyDescent="0.2">
      <c r="B93" s="192"/>
      <c r="C93" s="192"/>
      <c r="J93" s="192"/>
      <c r="L93" s="192"/>
      <c r="Q93" s="192"/>
      <c r="R93" s="192"/>
      <c r="S93" s="91" t="s">
        <v>194</v>
      </c>
      <c r="T93" s="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</row>
    <row r="94" spans="2:54" ht="12.75" x14ac:dyDescent="0.2">
      <c r="B94" s="192"/>
      <c r="C94" s="192"/>
      <c r="J94" s="192"/>
      <c r="L94" s="192"/>
      <c r="Q94" s="192"/>
      <c r="R94" s="192"/>
      <c r="S94" s="91" t="s">
        <v>195</v>
      </c>
      <c r="T94" s="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</row>
    <row r="95" spans="2:54" ht="12.75" x14ac:dyDescent="0.2">
      <c r="B95" s="192"/>
      <c r="C95" s="192"/>
      <c r="J95" s="192"/>
      <c r="L95" s="192"/>
      <c r="Q95" s="192"/>
      <c r="R95" s="192"/>
      <c r="S95" s="91" t="s">
        <v>88</v>
      </c>
      <c r="T95" s="92">
        <v>1</v>
      </c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</row>
    <row r="96" spans="2:54" ht="12.75" x14ac:dyDescent="0.2">
      <c r="B96" s="192"/>
      <c r="C96" s="192"/>
      <c r="J96" s="192"/>
      <c r="L96" s="192"/>
      <c r="Q96" s="192"/>
      <c r="R96" s="192"/>
      <c r="S96" s="199" t="s">
        <v>196</v>
      </c>
      <c r="T96" s="200">
        <v>1</v>
      </c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</row>
    <row r="97" spans="2:54" ht="12.75" x14ac:dyDescent="0.2">
      <c r="B97" s="192"/>
      <c r="C97" s="192"/>
      <c r="J97" s="192"/>
      <c r="L97" s="192"/>
      <c r="Q97" s="192"/>
      <c r="R97" s="192"/>
      <c r="S97" s="91" t="s">
        <v>197</v>
      </c>
      <c r="T97" s="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</row>
    <row r="98" spans="2:54" ht="12.75" x14ac:dyDescent="0.2">
      <c r="B98" s="192"/>
      <c r="C98" s="192"/>
      <c r="J98" s="192"/>
      <c r="L98" s="192"/>
      <c r="Q98" s="192"/>
      <c r="R98" s="192"/>
      <c r="S98" s="91" t="s">
        <v>198</v>
      </c>
      <c r="T98" s="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</row>
    <row r="99" spans="2:54" ht="12.75" x14ac:dyDescent="0.2">
      <c r="B99" s="192"/>
      <c r="C99" s="192"/>
      <c r="J99" s="192"/>
      <c r="L99" s="192"/>
      <c r="Q99" s="192"/>
      <c r="R99" s="192"/>
      <c r="S99" s="91" t="s">
        <v>199</v>
      </c>
      <c r="T99" s="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</row>
    <row r="100" spans="2:54" ht="12.75" x14ac:dyDescent="0.2">
      <c r="B100" s="192"/>
      <c r="C100" s="192"/>
      <c r="J100" s="192"/>
      <c r="L100" s="192"/>
      <c r="Q100" s="192"/>
      <c r="R100" s="192"/>
      <c r="S100" s="91" t="s">
        <v>200</v>
      </c>
      <c r="T100" s="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</row>
    <row r="101" spans="2:54" ht="12.75" x14ac:dyDescent="0.2">
      <c r="B101" s="192"/>
      <c r="C101" s="192"/>
      <c r="J101" s="192"/>
      <c r="L101" s="192"/>
      <c r="Q101" s="192"/>
      <c r="R101" s="192"/>
      <c r="S101" s="91" t="s">
        <v>201</v>
      </c>
      <c r="T101" s="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</row>
    <row r="102" spans="2:54" ht="12.75" x14ac:dyDescent="0.2">
      <c r="B102" s="192"/>
      <c r="C102" s="192"/>
      <c r="J102" s="192"/>
      <c r="L102" s="192"/>
      <c r="Q102" s="192"/>
      <c r="R102" s="192"/>
      <c r="S102" s="91" t="s">
        <v>202</v>
      </c>
      <c r="T102" s="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</row>
    <row r="103" spans="2:54" ht="12.75" x14ac:dyDescent="0.2">
      <c r="B103" s="192"/>
      <c r="C103" s="192"/>
      <c r="J103" s="192"/>
      <c r="L103" s="192"/>
      <c r="Q103" s="192"/>
      <c r="R103" s="192"/>
      <c r="S103" s="91" t="s">
        <v>203</v>
      </c>
      <c r="T103" s="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</row>
    <row r="104" spans="2:54" ht="12.75" x14ac:dyDescent="0.2">
      <c r="B104" s="192"/>
      <c r="C104" s="192"/>
      <c r="J104" s="192"/>
      <c r="L104" s="192"/>
      <c r="Q104" s="192"/>
      <c r="R104" s="192"/>
      <c r="S104" s="91" t="s">
        <v>204</v>
      </c>
      <c r="T104" s="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</row>
    <row r="105" spans="2:54" ht="12.75" x14ac:dyDescent="0.2">
      <c r="B105" s="192"/>
      <c r="C105" s="192"/>
      <c r="J105" s="192"/>
      <c r="L105" s="192"/>
      <c r="Q105" s="192"/>
      <c r="R105" s="192"/>
      <c r="S105" s="91" t="s">
        <v>205</v>
      </c>
      <c r="T105" s="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</row>
    <row r="106" spans="2:54" ht="12.75" x14ac:dyDescent="0.2">
      <c r="B106" s="192"/>
      <c r="C106" s="192"/>
      <c r="J106" s="192"/>
      <c r="L106" s="192"/>
      <c r="Q106" s="192"/>
      <c r="R106" s="192"/>
      <c r="S106" s="91" t="s">
        <v>206</v>
      </c>
      <c r="T106" s="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</row>
    <row r="107" spans="2:54" ht="12.75" x14ac:dyDescent="0.2">
      <c r="B107" s="192"/>
      <c r="C107" s="192"/>
      <c r="J107" s="192"/>
      <c r="L107" s="192"/>
      <c r="Q107" s="192"/>
      <c r="R107" s="192"/>
      <c r="S107" s="91" t="s">
        <v>89</v>
      </c>
      <c r="T107" s="92">
        <v>1</v>
      </c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</row>
    <row r="108" spans="2:54" ht="12.75" x14ac:dyDescent="0.2">
      <c r="B108" s="192"/>
      <c r="C108" s="192"/>
      <c r="J108" s="192"/>
      <c r="L108" s="192"/>
      <c r="Q108" s="192"/>
      <c r="R108" s="192"/>
      <c r="S108" s="91" t="s">
        <v>207</v>
      </c>
      <c r="T108" s="92">
        <v>1</v>
      </c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</row>
    <row r="109" spans="2:54" ht="12.75" x14ac:dyDescent="0.2">
      <c r="B109" s="192"/>
      <c r="C109" s="192"/>
      <c r="J109" s="192"/>
      <c r="L109" s="192"/>
      <c r="Q109" s="192"/>
      <c r="R109" s="192"/>
      <c r="S109" s="91" t="s">
        <v>90</v>
      </c>
      <c r="T109" s="92">
        <v>1</v>
      </c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</row>
    <row r="110" spans="2:54" ht="12.75" x14ac:dyDescent="0.2">
      <c r="B110" s="192"/>
      <c r="C110" s="192"/>
      <c r="J110" s="192"/>
      <c r="L110" s="192"/>
      <c r="Q110" s="192"/>
      <c r="R110" s="192"/>
      <c r="S110" s="91" t="s">
        <v>208</v>
      </c>
      <c r="T110" s="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</row>
    <row r="111" spans="2:54" ht="12.75" x14ac:dyDescent="0.2">
      <c r="B111" s="192"/>
      <c r="C111" s="192"/>
      <c r="J111" s="192"/>
      <c r="L111" s="192"/>
      <c r="Q111" s="192"/>
      <c r="R111" s="192"/>
      <c r="S111" s="91" t="s">
        <v>209</v>
      </c>
      <c r="T111" s="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</row>
    <row r="112" spans="2:54" ht="12.75" x14ac:dyDescent="0.2">
      <c r="B112" s="192"/>
      <c r="C112" s="192"/>
      <c r="J112" s="192"/>
      <c r="L112" s="192"/>
      <c r="Q112" s="192"/>
      <c r="R112" s="192"/>
      <c r="S112" s="91" t="s">
        <v>210</v>
      </c>
      <c r="T112" s="92">
        <v>1</v>
      </c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</row>
    <row r="113" spans="2:54" ht="12.75" x14ac:dyDescent="0.2">
      <c r="B113" s="192"/>
      <c r="C113" s="192"/>
      <c r="J113" s="192"/>
      <c r="L113" s="192"/>
      <c r="Q113" s="192"/>
      <c r="R113" s="192"/>
      <c r="S113" s="91" t="s">
        <v>211</v>
      </c>
      <c r="T113" s="92">
        <v>1</v>
      </c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</row>
    <row r="114" spans="2:54" ht="12.75" x14ac:dyDescent="0.2">
      <c r="B114" s="192"/>
      <c r="C114" s="192"/>
      <c r="J114" s="192"/>
      <c r="L114" s="192"/>
      <c r="Q114" s="192"/>
      <c r="R114" s="192"/>
      <c r="S114" s="91" t="s">
        <v>120</v>
      </c>
      <c r="T114" s="92">
        <v>2</v>
      </c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</row>
    <row r="115" spans="2:54" ht="12.75" x14ac:dyDescent="0.2">
      <c r="B115" s="192"/>
      <c r="C115" s="192"/>
      <c r="J115" s="192"/>
      <c r="L115" s="192"/>
      <c r="Q115" s="192"/>
      <c r="R115" s="192"/>
      <c r="S115" s="91" t="s">
        <v>212</v>
      </c>
      <c r="T115" s="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</row>
    <row r="116" spans="2:54" ht="12.75" x14ac:dyDescent="0.2">
      <c r="B116" s="192"/>
      <c r="C116" s="192"/>
      <c r="J116" s="192"/>
      <c r="L116" s="192"/>
      <c r="Q116" s="192"/>
      <c r="R116" s="192"/>
      <c r="S116" s="91" t="s">
        <v>213</v>
      </c>
      <c r="T116" s="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</row>
    <row r="117" spans="2:54" ht="12.75" x14ac:dyDescent="0.2">
      <c r="B117" s="192"/>
      <c r="C117" s="192"/>
      <c r="J117" s="192"/>
      <c r="L117" s="192"/>
      <c r="Q117" s="192"/>
      <c r="R117" s="192"/>
      <c r="S117" s="91" t="s">
        <v>214</v>
      </c>
      <c r="T117" s="92">
        <v>2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</row>
    <row r="118" spans="2:54" ht="12.75" x14ac:dyDescent="0.2">
      <c r="B118" s="192"/>
      <c r="C118" s="192"/>
      <c r="J118" s="192"/>
      <c r="L118" s="192"/>
      <c r="Q118" s="192"/>
      <c r="R118" s="192"/>
      <c r="S118" s="91" t="s">
        <v>215</v>
      </c>
      <c r="T118" s="92">
        <v>2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</row>
    <row r="119" spans="2:54" ht="12.75" x14ac:dyDescent="0.2">
      <c r="B119" s="192"/>
      <c r="C119" s="192"/>
      <c r="J119" s="192"/>
      <c r="L119" s="192"/>
      <c r="Q119" s="192"/>
      <c r="R119" s="192"/>
      <c r="S119" s="91" t="s">
        <v>121</v>
      </c>
      <c r="T119" s="92">
        <v>2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</row>
    <row r="120" spans="2:54" ht="12.75" x14ac:dyDescent="0.2">
      <c r="B120" s="192"/>
      <c r="C120" s="192"/>
      <c r="J120" s="192"/>
      <c r="L120" s="192"/>
      <c r="Q120" s="192"/>
      <c r="R120" s="192"/>
      <c r="S120" s="91" t="s">
        <v>216</v>
      </c>
      <c r="T120" s="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</row>
    <row r="121" spans="2:54" ht="12.75" x14ac:dyDescent="0.2">
      <c r="B121" s="192"/>
      <c r="C121" s="192"/>
      <c r="J121" s="192"/>
      <c r="L121" s="192"/>
      <c r="Q121" s="192"/>
      <c r="R121" s="192"/>
      <c r="S121" s="91" t="s">
        <v>217</v>
      </c>
      <c r="T121" s="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</row>
    <row r="122" spans="2:54" ht="12.75" x14ac:dyDescent="0.2">
      <c r="B122" s="192"/>
      <c r="C122" s="192"/>
      <c r="J122" s="192"/>
      <c r="L122" s="192"/>
      <c r="Q122" s="192"/>
      <c r="R122" s="192"/>
      <c r="S122" s="91" t="s">
        <v>218</v>
      </c>
      <c r="T122" s="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</row>
    <row r="123" spans="2:54" ht="12.75" x14ac:dyDescent="0.2">
      <c r="B123" s="192"/>
      <c r="C123" s="192"/>
      <c r="J123" s="192"/>
      <c r="L123" s="192"/>
      <c r="Q123" s="192"/>
      <c r="R123" s="192"/>
      <c r="S123" s="91" t="s">
        <v>219</v>
      </c>
      <c r="T123" s="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</row>
    <row r="124" spans="2:54" ht="12.75" x14ac:dyDescent="0.2">
      <c r="B124" s="192"/>
      <c r="C124" s="192"/>
      <c r="J124" s="192"/>
      <c r="L124" s="192"/>
      <c r="Q124" s="192"/>
      <c r="R124" s="192"/>
      <c r="S124" s="91" t="s">
        <v>220</v>
      </c>
      <c r="T124" s="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</row>
    <row r="125" spans="2:54" ht="12.75" x14ac:dyDescent="0.2">
      <c r="B125" s="192"/>
      <c r="C125" s="192"/>
      <c r="J125" s="192"/>
      <c r="L125" s="192"/>
      <c r="Q125" s="192"/>
      <c r="R125" s="192"/>
      <c r="S125" s="91" t="s">
        <v>221</v>
      </c>
      <c r="T125" s="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</row>
    <row r="126" spans="2:54" ht="12.75" x14ac:dyDescent="0.2">
      <c r="B126" s="192"/>
      <c r="C126" s="192"/>
      <c r="J126" s="192"/>
      <c r="L126" s="192"/>
      <c r="Q126" s="192"/>
      <c r="R126" s="192"/>
      <c r="S126" s="91" t="s">
        <v>222</v>
      </c>
      <c r="T126" s="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</row>
    <row r="127" spans="2:54" ht="12.75" x14ac:dyDescent="0.2">
      <c r="B127" s="192"/>
      <c r="C127" s="192"/>
      <c r="J127" s="192"/>
      <c r="L127" s="192"/>
      <c r="Q127" s="192"/>
      <c r="R127" s="192"/>
      <c r="S127" s="91" t="s">
        <v>223</v>
      </c>
      <c r="T127" s="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</row>
    <row r="128" spans="2:54" ht="12.75" x14ac:dyDescent="0.2">
      <c r="B128" s="192"/>
      <c r="C128" s="192"/>
      <c r="J128" s="192"/>
      <c r="L128" s="192"/>
      <c r="Q128" s="192"/>
      <c r="R128" s="192"/>
      <c r="S128" s="91" t="s">
        <v>224</v>
      </c>
      <c r="T128" s="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</row>
    <row r="129" spans="2:54" ht="12.75" x14ac:dyDescent="0.2">
      <c r="B129" s="192"/>
      <c r="C129" s="192"/>
      <c r="J129" s="192"/>
      <c r="L129" s="192"/>
      <c r="Q129" s="192"/>
      <c r="R129" s="192"/>
      <c r="S129" s="91" t="s">
        <v>225</v>
      </c>
      <c r="T129" s="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</row>
    <row r="130" spans="2:54" ht="12.75" x14ac:dyDescent="0.2">
      <c r="B130" s="192"/>
      <c r="C130" s="192"/>
      <c r="J130" s="192"/>
      <c r="L130" s="192"/>
      <c r="Q130" s="192"/>
      <c r="R130" s="192"/>
      <c r="S130" s="91" t="s">
        <v>226</v>
      </c>
      <c r="T130" s="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</row>
    <row r="131" spans="2:54" ht="12.75" x14ac:dyDescent="0.2">
      <c r="B131" s="192"/>
      <c r="C131" s="192"/>
      <c r="J131" s="192"/>
      <c r="L131" s="192"/>
      <c r="Q131" s="192"/>
      <c r="R131" s="192"/>
      <c r="S131" s="91" t="s">
        <v>227</v>
      </c>
      <c r="T131" s="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</row>
    <row r="132" spans="2:54" ht="12.75" x14ac:dyDescent="0.2">
      <c r="B132" s="192"/>
      <c r="C132" s="192"/>
      <c r="J132" s="192"/>
      <c r="L132" s="192"/>
      <c r="Q132" s="192"/>
      <c r="R132" s="192"/>
      <c r="S132" s="91" t="s">
        <v>228</v>
      </c>
      <c r="T132" s="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</row>
    <row r="133" spans="2:54" ht="12.75" x14ac:dyDescent="0.2">
      <c r="B133" s="192"/>
      <c r="C133" s="192"/>
      <c r="J133" s="192"/>
      <c r="L133" s="192"/>
      <c r="Q133" s="192"/>
      <c r="R133" s="192"/>
      <c r="S133" s="91" t="s">
        <v>229</v>
      </c>
      <c r="T133" s="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</row>
    <row r="134" spans="2:54" ht="12.75" x14ac:dyDescent="0.2">
      <c r="B134" s="192"/>
      <c r="C134" s="192"/>
      <c r="J134" s="192"/>
      <c r="L134" s="192"/>
      <c r="Q134" s="192"/>
      <c r="R134" s="192"/>
      <c r="S134" s="91" t="s">
        <v>230</v>
      </c>
      <c r="T134" s="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</row>
    <row r="135" spans="2:54" ht="12.75" x14ac:dyDescent="0.2">
      <c r="B135" s="192"/>
      <c r="C135" s="192"/>
      <c r="J135" s="192"/>
      <c r="L135" s="192"/>
      <c r="Q135" s="192"/>
      <c r="R135" s="192"/>
      <c r="S135" s="91" t="s">
        <v>91</v>
      </c>
      <c r="T135" s="92">
        <v>1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</row>
    <row r="136" spans="2:54" ht="12.75" x14ac:dyDescent="0.2">
      <c r="B136" s="192"/>
      <c r="C136" s="192"/>
      <c r="J136" s="192"/>
      <c r="L136" s="192"/>
      <c r="Q136" s="192"/>
      <c r="R136" s="192"/>
      <c r="S136" s="91" t="s">
        <v>231</v>
      </c>
      <c r="T136" s="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</row>
    <row r="137" spans="2:54" ht="12.75" x14ac:dyDescent="0.2">
      <c r="B137" s="192"/>
      <c r="C137" s="192"/>
      <c r="J137" s="192"/>
      <c r="L137" s="192"/>
      <c r="Q137" s="192"/>
      <c r="R137" s="192"/>
      <c r="S137" s="91" t="s">
        <v>232</v>
      </c>
      <c r="T137" s="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</row>
    <row r="138" spans="2:54" ht="12.75" x14ac:dyDescent="0.2">
      <c r="B138" s="192"/>
      <c r="C138" s="192"/>
      <c r="J138" s="192"/>
      <c r="L138" s="192"/>
      <c r="Q138" s="192"/>
      <c r="R138" s="192"/>
      <c r="S138" s="91" t="s">
        <v>96</v>
      </c>
      <c r="T138" s="92">
        <v>1</v>
      </c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</row>
    <row r="139" spans="2:54" ht="12.75" x14ac:dyDescent="0.2">
      <c r="B139" s="192"/>
      <c r="C139" s="192"/>
      <c r="J139" s="192"/>
      <c r="L139" s="192"/>
      <c r="Q139" s="192"/>
      <c r="R139" s="192"/>
      <c r="S139" s="91" t="s">
        <v>233</v>
      </c>
      <c r="T139" s="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</row>
    <row r="140" spans="2:54" ht="12.75" x14ac:dyDescent="0.2">
      <c r="B140" s="192"/>
      <c r="C140" s="192"/>
      <c r="J140" s="192"/>
      <c r="L140" s="192"/>
      <c r="Q140" s="192"/>
      <c r="R140" s="192"/>
      <c r="S140" s="91" t="s">
        <v>234</v>
      </c>
      <c r="T140" s="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</row>
    <row r="141" spans="2:54" ht="12.75" x14ac:dyDescent="0.2">
      <c r="B141" s="192"/>
      <c r="C141" s="192"/>
      <c r="J141" s="192"/>
      <c r="L141" s="192"/>
      <c r="Q141" s="192"/>
      <c r="R141" s="192"/>
      <c r="S141" s="91" t="s">
        <v>235</v>
      </c>
      <c r="T141" s="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</row>
    <row r="142" spans="2:54" ht="12.75" x14ac:dyDescent="0.2">
      <c r="B142" s="192"/>
      <c r="C142" s="192"/>
      <c r="J142" s="192"/>
      <c r="L142" s="192"/>
      <c r="Q142" s="192"/>
      <c r="R142" s="192"/>
      <c r="S142" s="91" t="s">
        <v>236</v>
      </c>
      <c r="T142" s="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</row>
    <row r="143" spans="2:54" ht="12.75" x14ac:dyDescent="0.2">
      <c r="B143" s="192"/>
      <c r="C143" s="192"/>
      <c r="J143" s="192"/>
      <c r="L143" s="192"/>
      <c r="Q143" s="192"/>
      <c r="R143" s="192"/>
      <c r="S143" s="91" t="s">
        <v>237</v>
      </c>
      <c r="T143" s="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</row>
    <row r="144" spans="2:54" ht="12.75" x14ac:dyDescent="0.2">
      <c r="B144" s="192"/>
      <c r="C144" s="192"/>
      <c r="J144" s="192"/>
      <c r="L144" s="192"/>
      <c r="Q144" s="192"/>
      <c r="R144" s="192"/>
      <c r="S144" s="91" t="s">
        <v>123</v>
      </c>
      <c r="T144" s="92">
        <v>2</v>
      </c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</row>
    <row r="145" spans="2:54" ht="12.75" x14ac:dyDescent="0.2">
      <c r="B145" s="192"/>
      <c r="C145" s="192"/>
      <c r="J145" s="192"/>
      <c r="L145" s="192"/>
      <c r="Q145" s="192"/>
      <c r="R145" s="192"/>
      <c r="S145" s="91" t="s">
        <v>92</v>
      </c>
      <c r="T145" s="92">
        <v>1</v>
      </c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</row>
    <row r="146" spans="2:54" ht="12.75" x14ac:dyDescent="0.2">
      <c r="B146" s="192"/>
      <c r="C146" s="192"/>
      <c r="J146" s="192"/>
      <c r="L146" s="192"/>
      <c r="Q146" s="192"/>
      <c r="R146" s="192"/>
      <c r="S146" s="91" t="s">
        <v>124</v>
      </c>
      <c r="T146" s="92">
        <v>2</v>
      </c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</row>
    <row r="147" spans="2:54" ht="12.75" x14ac:dyDescent="0.2">
      <c r="B147" s="192"/>
      <c r="C147" s="192"/>
      <c r="J147" s="192"/>
      <c r="L147" s="192"/>
      <c r="Q147" s="192"/>
      <c r="R147" s="192"/>
      <c r="S147" s="91" t="s">
        <v>238</v>
      </c>
      <c r="T147" s="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</row>
    <row r="148" spans="2:54" ht="12.75" x14ac:dyDescent="0.2">
      <c r="B148" s="192"/>
      <c r="C148" s="192"/>
      <c r="J148" s="192"/>
      <c r="L148" s="192"/>
      <c r="Q148" s="192"/>
      <c r="R148" s="192"/>
      <c r="S148" s="91" t="s">
        <v>239</v>
      </c>
      <c r="T148" s="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</row>
    <row r="149" spans="2:54" ht="12.75" x14ac:dyDescent="0.2">
      <c r="B149" s="192"/>
      <c r="C149" s="192"/>
      <c r="J149" s="192"/>
      <c r="L149" s="192"/>
      <c r="Q149" s="192"/>
      <c r="R149" s="192"/>
      <c r="S149" s="91" t="s">
        <v>240</v>
      </c>
      <c r="T149" s="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</row>
    <row r="150" spans="2:54" ht="12.75" x14ac:dyDescent="0.2">
      <c r="B150" s="192"/>
      <c r="C150" s="192"/>
      <c r="J150" s="192"/>
      <c r="L150" s="192"/>
      <c r="Q150" s="192"/>
      <c r="R150" s="192"/>
      <c r="S150" s="91" t="s">
        <v>241</v>
      </c>
      <c r="T150" s="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</row>
    <row r="151" spans="2:54" ht="12.75" x14ac:dyDescent="0.2">
      <c r="B151" s="192"/>
      <c r="C151" s="192"/>
      <c r="J151" s="192"/>
      <c r="L151" s="192"/>
      <c r="Q151" s="192"/>
      <c r="R151" s="192"/>
      <c r="S151" s="91" t="s">
        <v>242</v>
      </c>
      <c r="T151" s="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</row>
    <row r="152" spans="2:54" ht="12.75" x14ac:dyDescent="0.2">
      <c r="B152" s="192"/>
      <c r="C152" s="192"/>
      <c r="J152" s="192"/>
      <c r="L152" s="192"/>
      <c r="Q152" s="192"/>
      <c r="R152" s="192"/>
      <c r="S152" s="91" t="s">
        <v>93</v>
      </c>
      <c r="T152" s="92">
        <v>1</v>
      </c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</row>
    <row r="153" spans="2:54" ht="12.75" x14ac:dyDescent="0.2">
      <c r="B153" s="192"/>
      <c r="C153" s="192"/>
      <c r="J153" s="192"/>
      <c r="L153" s="192"/>
      <c r="Q153" s="192"/>
      <c r="R153" s="192"/>
      <c r="S153" s="91" t="s">
        <v>125</v>
      </c>
      <c r="T153" s="92">
        <v>2</v>
      </c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</row>
    <row r="154" spans="2:54" ht="12.75" x14ac:dyDescent="0.2">
      <c r="B154" s="192"/>
      <c r="C154" s="192"/>
      <c r="J154" s="192"/>
      <c r="L154" s="192"/>
      <c r="Q154" s="192"/>
      <c r="R154" s="192"/>
      <c r="S154" s="91" t="s">
        <v>243</v>
      </c>
      <c r="T154" s="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</row>
    <row r="155" spans="2:54" ht="12.75" x14ac:dyDescent="0.2">
      <c r="B155" s="192"/>
      <c r="C155" s="192"/>
      <c r="J155" s="192"/>
      <c r="L155" s="192"/>
      <c r="Q155" s="192"/>
      <c r="R155" s="192"/>
      <c r="S155" s="91" t="s">
        <v>244</v>
      </c>
      <c r="T155" s="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</row>
    <row r="156" spans="2:54" ht="12.75" x14ac:dyDescent="0.2">
      <c r="B156" s="192"/>
      <c r="C156" s="192"/>
      <c r="J156" s="192"/>
      <c r="L156" s="192"/>
      <c r="Q156" s="192"/>
      <c r="R156" s="192"/>
      <c r="S156" s="91" t="s">
        <v>245</v>
      </c>
      <c r="T156" s="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</row>
    <row r="157" spans="2:54" ht="12.75" x14ac:dyDescent="0.2">
      <c r="B157" s="192"/>
      <c r="C157" s="192"/>
      <c r="J157" s="192"/>
      <c r="L157" s="192"/>
      <c r="Q157" s="192"/>
      <c r="R157" s="192"/>
      <c r="S157" s="91" t="s">
        <v>246</v>
      </c>
      <c r="T157" s="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</row>
    <row r="158" spans="2:54" ht="12.75" x14ac:dyDescent="0.2">
      <c r="B158" s="192"/>
      <c r="C158" s="192"/>
      <c r="J158" s="192"/>
      <c r="L158" s="192"/>
      <c r="Q158" s="192"/>
      <c r="R158" s="192"/>
      <c r="S158" s="91" t="s">
        <v>247</v>
      </c>
      <c r="T158" s="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</row>
    <row r="159" spans="2:54" ht="12.75" x14ac:dyDescent="0.2">
      <c r="B159" s="192"/>
      <c r="C159" s="192"/>
      <c r="J159" s="192"/>
      <c r="L159" s="192"/>
      <c r="Q159" s="192"/>
      <c r="R159" s="192"/>
      <c r="S159" s="91" t="s">
        <v>248</v>
      </c>
      <c r="T159" s="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</row>
    <row r="160" spans="2:54" ht="12.75" x14ac:dyDescent="0.2">
      <c r="B160" s="192"/>
      <c r="C160" s="192"/>
      <c r="J160" s="192"/>
      <c r="L160" s="192"/>
      <c r="Q160" s="192"/>
      <c r="R160" s="192"/>
      <c r="S160" s="91" t="s">
        <v>249</v>
      </c>
      <c r="T160" s="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</row>
    <row r="161" spans="2:54" ht="12.75" x14ac:dyDescent="0.2">
      <c r="B161" s="192"/>
      <c r="C161" s="192"/>
      <c r="J161" s="192"/>
      <c r="L161" s="192"/>
      <c r="Q161" s="192"/>
      <c r="R161" s="192"/>
      <c r="S161" s="91" t="s">
        <v>94</v>
      </c>
      <c r="T161" s="92">
        <v>1</v>
      </c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</row>
    <row r="162" spans="2:54" ht="12.75" x14ac:dyDescent="0.2">
      <c r="B162" s="192"/>
      <c r="C162" s="192"/>
      <c r="J162" s="192"/>
      <c r="L162" s="192"/>
      <c r="Q162" s="192"/>
      <c r="R162" s="192"/>
      <c r="S162" s="91" t="s">
        <v>95</v>
      </c>
      <c r="T162" s="92">
        <v>1</v>
      </c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</row>
    <row r="163" spans="2:54" ht="12.75" x14ac:dyDescent="0.2">
      <c r="B163" s="192"/>
      <c r="C163" s="192"/>
      <c r="J163" s="192"/>
      <c r="L163" s="192"/>
      <c r="Q163" s="192"/>
      <c r="R163" s="192"/>
      <c r="S163" s="91" t="s">
        <v>250</v>
      </c>
      <c r="T163" s="92">
        <v>1</v>
      </c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</row>
    <row r="164" spans="2:54" ht="12.75" x14ac:dyDescent="0.2">
      <c r="B164" s="192"/>
      <c r="C164" s="192"/>
      <c r="J164" s="192"/>
      <c r="L164" s="192"/>
      <c r="Q164" s="192"/>
      <c r="R164" s="192"/>
      <c r="S164" s="91" t="s">
        <v>114</v>
      </c>
      <c r="T164" s="92">
        <v>1</v>
      </c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</row>
    <row r="165" spans="2:54" ht="12.75" x14ac:dyDescent="0.2">
      <c r="B165" s="192"/>
      <c r="C165" s="192"/>
      <c r="J165" s="192"/>
      <c r="L165" s="192"/>
      <c r="Q165" s="192"/>
      <c r="R165" s="192"/>
      <c r="S165" s="201" t="s">
        <v>251</v>
      </c>
      <c r="T165" s="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</row>
    <row r="166" spans="2:54" ht="12.75" x14ac:dyDescent="0.2">
      <c r="B166" s="192"/>
      <c r="C166" s="192"/>
      <c r="J166" s="192"/>
      <c r="L166" s="192"/>
      <c r="Q166" s="192"/>
      <c r="R166" s="192"/>
      <c r="S166" s="91" t="s">
        <v>252</v>
      </c>
      <c r="T166" s="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</row>
    <row r="167" spans="2:54" ht="12.75" x14ac:dyDescent="0.2">
      <c r="B167" s="192"/>
      <c r="C167" s="192"/>
      <c r="J167" s="192"/>
      <c r="L167" s="192"/>
      <c r="Q167" s="192"/>
      <c r="R167" s="192"/>
      <c r="S167" s="91" t="s">
        <v>253</v>
      </c>
      <c r="T167" s="92">
        <v>1</v>
      </c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</row>
    <row r="168" spans="2:54" ht="12.75" x14ac:dyDescent="0.2">
      <c r="B168" s="192"/>
      <c r="C168" s="192"/>
      <c r="J168" s="192"/>
      <c r="L168" s="192"/>
      <c r="Q168" s="192"/>
      <c r="R168" s="192"/>
      <c r="S168" s="202" t="s">
        <v>254</v>
      </c>
      <c r="T168" s="200">
        <v>2</v>
      </c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</row>
    <row r="169" spans="2:54" ht="12.75" x14ac:dyDescent="0.2">
      <c r="B169" s="192"/>
      <c r="C169" s="192"/>
      <c r="J169" s="192"/>
      <c r="L169" s="192"/>
      <c r="Q169" s="192"/>
      <c r="R169" s="192"/>
      <c r="S169" s="91" t="s">
        <v>119</v>
      </c>
      <c r="T169" s="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</row>
    <row r="170" spans="2:54" ht="12.75" x14ac:dyDescent="0.2">
      <c r="B170" s="192"/>
      <c r="C170" s="192"/>
      <c r="J170" s="192"/>
      <c r="L170" s="192"/>
      <c r="Q170" s="192"/>
      <c r="R170" s="192"/>
      <c r="S170" s="201" t="s">
        <v>255</v>
      </c>
      <c r="T170" s="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</row>
    <row r="171" spans="2:54" ht="12.75" x14ac:dyDescent="0.2">
      <c r="B171" s="192"/>
      <c r="C171" s="192"/>
      <c r="J171" s="192"/>
      <c r="L171" s="192"/>
      <c r="Q171" s="192"/>
      <c r="R171" s="192"/>
      <c r="S171" s="91" t="s">
        <v>256</v>
      </c>
      <c r="T171" s="92">
        <v>1</v>
      </c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</row>
    <row r="172" spans="2:54" ht="12.75" x14ac:dyDescent="0.2">
      <c r="B172" s="192"/>
      <c r="C172" s="192"/>
      <c r="J172" s="192"/>
      <c r="L172" s="192"/>
      <c r="Q172" s="192"/>
      <c r="R172" s="192"/>
      <c r="S172" s="201" t="s">
        <v>257</v>
      </c>
      <c r="T172" s="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</row>
    <row r="173" spans="2:54" ht="12.75" x14ac:dyDescent="0.2">
      <c r="B173" s="192"/>
      <c r="C173" s="192"/>
      <c r="J173" s="192"/>
      <c r="L173" s="192"/>
      <c r="Q173" s="192"/>
      <c r="R173" s="192"/>
      <c r="S173" s="201" t="s">
        <v>258</v>
      </c>
      <c r="T173" s="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</row>
    <row r="174" spans="2:54" ht="12.75" x14ac:dyDescent="0.2">
      <c r="B174" s="192"/>
      <c r="C174" s="192"/>
      <c r="J174" s="192"/>
      <c r="L174" s="192"/>
      <c r="Q174" s="192"/>
      <c r="R174" s="192"/>
      <c r="S174" s="91" t="s">
        <v>259</v>
      </c>
      <c r="T174" s="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</row>
    <row r="175" spans="2:54" ht="12.75" x14ac:dyDescent="0.2">
      <c r="B175" s="192"/>
      <c r="C175" s="192"/>
      <c r="J175" s="192"/>
      <c r="L175" s="192"/>
      <c r="Q175" s="192"/>
      <c r="R175" s="192"/>
      <c r="S175" s="91" t="s">
        <v>260</v>
      </c>
      <c r="T175" s="92">
        <v>1</v>
      </c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</row>
    <row r="176" spans="2:54" ht="12.75" x14ac:dyDescent="0.2">
      <c r="B176" s="192"/>
      <c r="C176" s="192"/>
      <c r="J176" s="192"/>
      <c r="L176" s="192"/>
      <c r="Q176" s="192"/>
      <c r="R176" s="192"/>
      <c r="S176" s="91" t="s">
        <v>261</v>
      </c>
      <c r="T176" s="92">
        <v>1</v>
      </c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</row>
    <row r="177" spans="2:54" ht="12.75" x14ac:dyDescent="0.2">
      <c r="B177" s="192"/>
      <c r="C177" s="192"/>
      <c r="J177" s="192"/>
      <c r="L177" s="192"/>
      <c r="Q177" s="192"/>
      <c r="R177" s="192"/>
      <c r="S177" s="91" t="s">
        <v>262</v>
      </c>
      <c r="T177" s="92">
        <v>1</v>
      </c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</row>
    <row r="178" spans="2:54" ht="12.75" x14ac:dyDescent="0.2">
      <c r="B178" s="192"/>
      <c r="C178" s="192"/>
      <c r="J178" s="192"/>
      <c r="L178" s="192"/>
      <c r="Q178" s="192"/>
      <c r="R178" s="192"/>
      <c r="S178" s="91" t="s">
        <v>263</v>
      </c>
      <c r="T178" s="92">
        <v>1</v>
      </c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</row>
    <row r="179" spans="2:54" ht="12.75" x14ac:dyDescent="0.2">
      <c r="B179" s="192"/>
      <c r="C179" s="192"/>
      <c r="J179" s="192"/>
      <c r="L179" s="192"/>
      <c r="Q179" s="192"/>
      <c r="R179" s="192"/>
      <c r="S179" s="91" t="s">
        <v>264</v>
      </c>
      <c r="T179" s="92">
        <v>1</v>
      </c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</row>
    <row r="180" spans="2:54" ht="12.75" x14ac:dyDescent="0.2">
      <c r="B180" s="192"/>
      <c r="C180" s="192"/>
      <c r="J180" s="192"/>
      <c r="L180" s="192"/>
      <c r="Q180" s="192"/>
      <c r="R180" s="192"/>
      <c r="S180" s="201" t="s">
        <v>265</v>
      </c>
      <c r="T180" s="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</row>
    <row r="181" spans="2:54" ht="12.75" x14ac:dyDescent="0.2">
      <c r="B181" s="192"/>
      <c r="C181" s="192"/>
      <c r="J181" s="192"/>
      <c r="L181" s="192"/>
      <c r="Q181" s="192"/>
      <c r="R181" s="192"/>
      <c r="S181" s="201" t="s">
        <v>266</v>
      </c>
      <c r="T181" s="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</row>
    <row r="182" spans="2:54" ht="12.75" x14ac:dyDescent="0.2">
      <c r="B182" s="192"/>
      <c r="C182" s="192"/>
      <c r="J182" s="192"/>
      <c r="L182" s="192"/>
      <c r="Q182" s="192"/>
      <c r="R182" s="192"/>
      <c r="S182" s="91" t="s">
        <v>267</v>
      </c>
      <c r="T182" s="92">
        <v>1</v>
      </c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</row>
    <row r="183" spans="2:54" ht="12.75" x14ac:dyDescent="0.2">
      <c r="B183" s="192"/>
      <c r="C183" s="192"/>
      <c r="J183" s="192"/>
      <c r="L183" s="192"/>
      <c r="Q183" s="192"/>
      <c r="R183" s="192"/>
      <c r="S183" s="91" t="s">
        <v>268</v>
      </c>
      <c r="T183" s="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</row>
    <row r="184" spans="2:54" ht="12.75" x14ac:dyDescent="0.2">
      <c r="B184" s="192"/>
      <c r="C184" s="192"/>
      <c r="J184" s="192"/>
      <c r="L184" s="192"/>
      <c r="Q184" s="192"/>
      <c r="R184" s="192"/>
      <c r="S184" s="91" t="s">
        <v>269</v>
      </c>
      <c r="T184" s="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</row>
    <row r="185" spans="2:54" ht="12.75" x14ac:dyDescent="0.2">
      <c r="B185" s="192"/>
      <c r="C185" s="192"/>
      <c r="J185" s="192"/>
      <c r="L185" s="192"/>
      <c r="Q185" s="192"/>
      <c r="R185" s="192"/>
      <c r="S185" s="91" t="s">
        <v>270</v>
      </c>
      <c r="T185" s="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</row>
    <row r="186" spans="2:54" ht="12.75" x14ac:dyDescent="0.2">
      <c r="B186" s="192"/>
      <c r="C186" s="192"/>
      <c r="J186" s="192"/>
      <c r="L186" s="192"/>
      <c r="Q186" s="192"/>
      <c r="R186" s="192"/>
      <c r="S186" s="91" t="s">
        <v>271</v>
      </c>
      <c r="T186" s="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</row>
    <row r="187" spans="2:54" ht="12.75" x14ac:dyDescent="0.2">
      <c r="B187" s="192"/>
      <c r="C187" s="192"/>
      <c r="J187" s="192"/>
      <c r="L187" s="192"/>
      <c r="Q187" s="192"/>
      <c r="R187" s="192"/>
      <c r="S187" s="91" t="s">
        <v>272</v>
      </c>
      <c r="T187" s="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</row>
    <row r="188" spans="2:54" ht="12.75" x14ac:dyDescent="0.2">
      <c r="B188" s="192"/>
      <c r="C188" s="192"/>
      <c r="J188" s="192"/>
      <c r="L188" s="192"/>
      <c r="Q188" s="192"/>
      <c r="R188" s="192"/>
      <c r="S188" s="91" t="s">
        <v>273</v>
      </c>
      <c r="T188" s="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</row>
    <row r="189" spans="2:54" ht="12.75" x14ac:dyDescent="0.2">
      <c r="B189" s="192"/>
      <c r="C189" s="192"/>
      <c r="J189" s="192"/>
      <c r="L189" s="192"/>
      <c r="Q189" s="192"/>
      <c r="R189" s="192"/>
      <c r="S189" s="91" t="s">
        <v>274</v>
      </c>
      <c r="T189" s="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</row>
    <row r="190" spans="2:54" ht="12.75" x14ac:dyDescent="0.2">
      <c r="B190" s="192"/>
      <c r="C190" s="192"/>
      <c r="J190" s="192"/>
      <c r="L190" s="192"/>
      <c r="Q190" s="192"/>
      <c r="R190" s="192"/>
      <c r="S190" s="91" t="s">
        <v>275</v>
      </c>
      <c r="T190" s="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</row>
    <row r="191" spans="2:54" ht="12.75" x14ac:dyDescent="0.2">
      <c r="B191" s="192"/>
      <c r="C191" s="192"/>
      <c r="J191" s="192"/>
      <c r="L191" s="192"/>
      <c r="Q191" s="192"/>
      <c r="R191" s="192"/>
      <c r="S191" s="91" t="s">
        <v>276</v>
      </c>
      <c r="T191" s="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</row>
    <row r="192" spans="2:54" ht="12.75" x14ac:dyDescent="0.2">
      <c r="B192" s="192"/>
      <c r="C192" s="192"/>
      <c r="J192" s="192"/>
      <c r="L192" s="192"/>
      <c r="Q192" s="192"/>
      <c r="R192" s="192"/>
      <c r="S192" s="91" t="s">
        <v>97</v>
      </c>
      <c r="T192" s="92">
        <v>1</v>
      </c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</row>
    <row r="193" spans="2:54" ht="12.75" x14ac:dyDescent="0.2">
      <c r="B193" s="192"/>
      <c r="C193" s="192"/>
      <c r="J193" s="192"/>
      <c r="L193" s="192"/>
      <c r="Q193" s="192"/>
      <c r="R193" s="192"/>
      <c r="S193" s="91" t="s">
        <v>98</v>
      </c>
      <c r="T193" s="92">
        <v>1</v>
      </c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</row>
    <row r="194" spans="2:54" ht="12.75" x14ac:dyDescent="0.2">
      <c r="B194" s="192"/>
      <c r="C194" s="192"/>
      <c r="J194" s="192"/>
      <c r="L194" s="192"/>
      <c r="Q194" s="192"/>
      <c r="R194" s="192"/>
      <c r="S194" s="91" t="s">
        <v>126</v>
      </c>
      <c r="T194" s="92">
        <v>2</v>
      </c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</row>
    <row r="195" spans="2:54" ht="12.75" x14ac:dyDescent="0.2">
      <c r="B195" s="192"/>
      <c r="C195" s="192"/>
      <c r="J195" s="192"/>
      <c r="L195" s="192"/>
      <c r="Q195" s="192"/>
      <c r="R195" s="192"/>
      <c r="S195" s="91" t="s">
        <v>41</v>
      </c>
      <c r="T195" s="92">
        <v>1</v>
      </c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</row>
    <row r="196" spans="2:54" ht="12.75" x14ac:dyDescent="0.2">
      <c r="B196" s="192"/>
      <c r="C196" s="192"/>
      <c r="J196" s="192"/>
      <c r="L196" s="192"/>
      <c r="Q196" s="192"/>
      <c r="R196" s="192"/>
      <c r="S196" s="91" t="s">
        <v>127</v>
      </c>
      <c r="T196" s="92">
        <v>2</v>
      </c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</row>
    <row r="197" spans="2:54" ht="12.75" x14ac:dyDescent="0.2">
      <c r="B197" s="192"/>
      <c r="C197" s="192"/>
      <c r="J197" s="192"/>
      <c r="L197" s="192"/>
      <c r="Q197" s="192"/>
      <c r="R197" s="192"/>
      <c r="S197" s="91" t="s">
        <v>128</v>
      </c>
      <c r="T197" s="92">
        <v>2</v>
      </c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</row>
    <row r="198" spans="2:54" ht="12.75" x14ac:dyDescent="0.2">
      <c r="B198" s="192"/>
      <c r="C198" s="192"/>
      <c r="J198" s="192"/>
      <c r="L198" s="192"/>
      <c r="Q198" s="192"/>
      <c r="R198" s="192"/>
      <c r="S198" s="91" t="s">
        <v>277</v>
      </c>
      <c r="T198" s="92">
        <v>1</v>
      </c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</row>
    <row r="199" spans="2:54" ht="12.75" x14ac:dyDescent="0.2">
      <c r="B199" s="192"/>
      <c r="C199" s="192"/>
      <c r="J199" s="192"/>
      <c r="L199" s="192"/>
      <c r="Q199" s="192"/>
      <c r="R199" s="192"/>
      <c r="S199" s="91" t="s">
        <v>278</v>
      </c>
      <c r="T199" s="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</row>
    <row r="200" spans="2:54" ht="12.75" x14ac:dyDescent="0.2">
      <c r="B200" s="192"/>
      <c r="C200" s="192"/>
      <c r="J200" s="192"/>
      <c r="L200" s="192"/>
      <c r="Q200" s="192"/>
      <c r="R200" s="192"/>
      <c r="S200" s="201" t="s">
        <v>279</v>
      </c>
      <c r="T200" s="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</row>
    <row r="201" spans="2:54" ht="12.75" x14ac:dyDescent="0.2">
      <c r="B201" s="192"/>
      <c r="C201" s="192"/>
      <c r="J201" s="192"/>
      <c r="L201" s="192"/>
      <c r="Q201" s="192"/>
      <c r="R201" s="192"/>
      <c r="S201" s="91" t="s">
        <v>118</v>
      </c>
      <c r="T201" s="92">
        <v>2</v>
      </c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192"/>
    </row>
    <row r="202" spans="2:54" ht="12.75" x14ac:dyDescent="0.2">
      <c r="B202" s="192"/>
      <c r="C202" s="192"/>
      <c r="J202" s="192"/>
      <c r="L202" s="192"/>
      <c r="Q202" s="192"/>
      <c r="R202" s="192"/>
      <c r="S202" s="91" t="s">
        <v>122</v>
      </c>
      <c r="T202" s="92">
        <v>2</v>
      </c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</row>
    <row r="203" spans="2:54" ht="12.75" x14ac:dyDescent="0.2">
      <c r="B203" s="192"/>
      <c r="C203" s="192"/>
      <c r="J203" s="192"/>
      <c r="L203" s="192"/>
      <c r="Q203" s="192"/>
      <c r="R203" s="192"/>
      <c r="S203" s="201" t="s">
        <v>280</v>
      </c>
      <c r="T203" s="92">
        <v>2</v>
      </c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</row>
    <row r="204" spans="2:54" ht="12.75" x14ac:dyDescent="0.2">
      <c r="B204" s="192"/>
      <c r="C204" s="192"/>
      <c r="J204" s="192"/>
      <c r="L204" s="192"/>
      <c r="Q204" s="192"/>
      <c r="R204" s="192"/>
      <c r="S204" s="201" t="s">
        <v>281</v>
      </c>
      <c r="T204" s="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</row>
    <row r="205" spans="2:54" ht="12.75" x14ac:dyDescent="0.2">
      <c r="B205" s="192"/>
      <c r="C205" s="192"/>
      <c r="J205" s="192"/>
      <c r="L205" s="192"/>
      <c r="Q205" s="192"/>
      <c r="R205" s="192"/>
      <c r="S205" s="91" t="s">
        <v>131</v>
      </c>
      <c r="T205" s="92">
        <v>2</v>
      </c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</row>
    <row r="206" spans="2:54" ht="12.75" x14ac:dyDescent="0.2">
      <c r="B206" s="192"/>
      <c r="C206" s="192"/>
      <c r="J206" s="192"/>
      <c r="L206" s="192"/>
      <c r="Q206" s="192"/>
      <c r="R206" s="192"/>
      <c r="S206" s="91" t="s">
        <v>282</v>
      </c>
      <c r="T206" s="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</row>
    <row r="207" spans="2:54" ht="12.75" x14ac:dyDescent="0.2">
      <c r="B207" s="192"/>
      <c r="C207" s="192"/>
      <c r="J207" s="192"/>
      <c r="L207" s="192"/>
      <c r="Q207" s="192"/>
      <c r="R207" s="192"/>
      <c r="S207" s="91" t="s">
        <v>283</v>
      </c>
      <c r="T207" s="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</row>
    <row r="208" spans="2:54" ht="12.75" x14ac:dyDescent="0.2">
      <c r="B208" s="192"/>
      <c r="C208" s="192"/>
      <c r="J208" s="192"/>
      <c r="L208" s="192"/>
      <c r="Q208" s="192"/>
      <c r="R208" s="192"/>
      <c r="S208" s="91" t="s">
        <v>284</v>
      </c>
      <c r="T208" s="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</row>
    <row r="209" spans="2:54" ht="12.75" x14ac:dyDescent="0.2">
      <c r="B209" s="192"/>
      <c r="C209" s="192"/>
      <c r="J209" s="192"/>
      <c r="L209" s="192"/>
      <c r="Q209" s="192"/>
      <c r="R209" s="192"/>
      <c r="S209" s="91" t="s">
        <v>81</v>
      </c>
      <c r="T209" s="92">
        <v>2</v>
      </c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  <c r="BA209" s="192"/>
      <c r="BB209" s="192"/>
    </row>
    <row r="210" spans="2:54" ht="12.75" x14ac:dyDescent="0.2">
      <c r="B210" s="192"/>
      <c r="C210" s="192"/>
      <c r="J210" s="192"/>
      <c r="L210" s="192"/>
      <c r="Q210" s="192"/>
      <c r="R210" s="192"/>
      <c r="S210" s="91" t="s">
        <v>285</v>
      </c>
      <c r="T210" s="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</row>
    <row r="211" spans="2:54" ht="12.75" x14ac:dyDescent="0.2">
      <c r="B211" s="192"/>
      <c r="C211" s="192"/>
      <c r="J211" s="192"/>
      <c r="L211" s="192"/>
      <c r="Q211" s="192"/>
      <c r="R211" s="192"/>
      <c r="S211" s="91" t="s">
        <v>99</v>
      </c>
      <c r="T211" s="92">
        <v>1</v>
      </c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</row>
    <row r="212" spans="2:54" ht="12.75" x14ac:dyDescent="0.2">
      <c r="B212" s="192"/>
      <c r="C212" s="192"/>
      <c r="J212" s="192"/>
      <c r="L212" s="192"/>
      <c r="Q212" s="192"/>
      <c r="R212" s="192"/>
      <c r="S212" s="91" t="s">
        <v>286</v>
      </c>
      <c r="T212" s="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</row>
    <row r="213" spans="2:54" ht="12.75" x14ac:dyDescent="0.2">
      <c r="B213" s="192"/>
      <c r="C213" s="192"/>
      <c r="J213" s="192"/>
      <c r="L213" s="192"/>
      <c r="Q213" s="192"/>
      <c r="R213" s="192"/>
      <c r="S213" s="91" t="s">
        <v>287</v>
      </c>
      <c r="T213" s="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</row>
    <row r="214" spans="2:54" ht="12.75" x14ac:dyDescent="0.2">
      <c r="B214" s="192"/>
      <c r="C214" s="192"/>
      <c r="J214" s="192"/>
      <c r="L214" s="192"/>
      <c r="Q214" s="192"/>
      <c r="R214" s="192"/>
      <c r="S214" s="91" t="s">
        <v>288</v>
      </c>
      <c r="T214" s="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</row>
    <row r="215" spans="2:54" ht="12.75" x14ac:dyDescent="0.2">
      <c r="B215" s="192"/>
      <c r="C215" s="192"/>
      <c r="J215" s="192"/>
      <c r="L215" s="192"/>
      <c r="Q215" s="192"/>
      <c r="R215" s="192"/>
      <c r="S215" s="91" t="s">
        <v>133</v>
      </c>
      <c r="T215" s="92">
        <v>2</v>
      </c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  <c r="BA215" s="192"/>
      <c r="BB215" s="192"/>
    </row>
    <row r="216" spans="2:54" ht="12.75" x14ac:dyDescent="0.2">
      <c r="B216" s="192"/>
      <c r="C216" s="192"/>
      <c r="J216" s="192"/>
      <c r="L216" s="192"/>
      <c r="Q216" s="192"/>
      <c r="R216" s="192"/>
      <c r="S216" s="91" t="s">
        <v>134</v>
      </c>
      <c r="T216" s="92">
        <v>2</v>
      </c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</row>
    <row r="217" spans="2:54" ht="12.75" x14ac:dyDescent="0.2">
      <c r="B217" s="192"/>
      <c r="C217" s="192"/>
      <c r="J217" s="192"/>
      <c r="L217" s="192"/>
      <c r="Q217" s="192"/>
      <c r="R217" s="192"/>
      <c r="S217" s="91" t="s">
        <v>289</v>
      </c>
      <c r="T217" s="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</row>
    <row r="218" spans="2:54" ht="12.75" x14ac:dyDescent="0.2">
      <c r="B218" s="192"/>
      <c r="C218" s="192"/>
      <c r="J218" s="192"/>
      <c r="L218" s="192"/>
      <c r="Q218" s="192"/>
      <c r="R218" s="192"/>
      <c r="S218" s="91" t="s">
        <v>100</v>
      </c>
      <c r="T218" s="92">
        <v>1</v>
      </c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</row>
    <row r="219" spans="2:54" ht="12.75" x14ac:dyDescent="0.2">
      <c r="B219" s="192"/>
      <c r="C219" s="192"/>
      <c r="J219" s="192"/>
      <c r="L219" s="192"/>
      <c r="Q219" s="192"/>
      <c r="R219" s="192"/>
      <c r="S219" s="91" t="s">
        <v>290</v>
      </c>
      <c r="T219" s="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</row>
    <row r="220" spans="2:54" ht="12.75" x14ac:dyDescent="0.2">
      <c r="B220" s="192"/>
      <c r="C220" s="192"/>
      <c r="J220" s="192"/>
      <c r="L220" s="192"/>
      <c r="Q220" s="192"/>
      <c r="R220" s="192"/>
      <c r="S220" s="91" t="s">
        <v>291</v>
      </c>
      <c r="T220" s="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</row>
    <row r="221" spans="2:54" ht="12.75" x14ac:dyDescent="0.2">
      <c r="B221" s="192"/>
      <c r="C221" s="192"/>
      <c r="J221" s="192"/>
      <c r="L221" s="192"/>
      <c r="Q221" s="192"/>
      <c r="R221" s="192"/>
      <c r="S221" s="91" t="s">
        <v>101</v>
      </c>
      <c r="T221" s="92">
        <v>1</v>
      </c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</row>
    <row r="222" spans="2:54" ht="12.75" x14ac:dyDescent="0.2">
      <c r="B222" s="192"/>
      <c r="C222" s="192"/>
      <c r="J222" s="192"/>
      <c r="L222" s="192"/>
      <c r="Q222" s="192"/>
      <c r="R222" s="192"/>
      <c r="S222" s="91" t="s">
        <v>102</v>
      </c>
      <c r="T222" s="92">
        <v>1</v>
      </c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</row>
    <row r="223" spans="2:54" ht="12.75" x14ac:dyDescent="0.2">
      <c r="B223" s="192"/>
      <c r="C223" s="192"/>
      <c r="J223" s="192"/>
      <c r="L223" s="192"/>
      <c r="Q223" s="192"/>
      <c r="R223" s="192"/>
      <c r="S223" s="91" t="s">
        <v>292</v>
      </c>
      <c r="T223" s="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</row>
    <row r="224" spans="2:54" ht="12.75" x14ac:dyDescent="0.2">
      <c r="B224" s="192"/>
      <c r="C224" s="192"/>
      <c r="J224" s="192"/>
      <c r="L224" s="192"/>
      <c r="Q224" s="192"/>
      <c r="R224" s="192"/>
      <c r="S224" s="91" t="s">
        <v>293</v>
      </c>
      <c r="T224" s="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</row>
    <row r="225" spans="2:54" ht="12.75" x14ac:dyDescent="0.2">
      <c r="B225" s="192"/>
      <c r="C225" s="192"/>
      <c r="J225" s="192"/>
      <c r="L225" s="192"/>
      <c r="Q225" s="192"/>
      <c r="R225" s="192"/>
      <c r="S225" s="91" t="s">
        <v>129</v>
      </c>
      <c r="T225" s="92">
        <v>2</v>
      </c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</row>
    <row r="226" spans="2:54" ht="12.75" x14ac:dyDescent="0.2">
      <c r="B226" s="192"/>
      <c r="C226" s="192"/>
      <c r="J226" s="192"/>
      <c r="L226" s="192"/>
      <c r="Q226" s="192"/>
      <c r="R226" s="192"/>
      <c r="S226" s="91" t="s">
        <v>294</v>
      </c>
      <c r="T226" s="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</row>
    <row r="227" spans="2:54" ht="12.75" x14ac:dyDescent="0.2">
      <c r="B227" s="192"/>
      <c r="C227" s="192"/>
      <c r="J227" s="192"/>
      <c r="L227" s="192"/>
      <c r="Q227" s="192"/>
      <c r="R227" s="192"/>
      <c r="S227" s="91" t="s">
        <v>295</v>
      </c>
      <c r="T227" s="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</row>
    <row r="228" spans="2:54" ht="12.75" x14ac:dyDescent="0.2">
      <c r="B228" s="192"/>
      <c r="C228" s="192"/>
      <c r="J228" s="192"/>
      <c r="L228" s="192"/>
      <c r="Q228" s="192"/>
      <c r="R228" s="192"/>
      <c r="S228" s="91" t="s">
        <v>296</v>
      </c>
      <c r="T228" s="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</row>
    <row r="229" spans="2:54" ht="12.75" x14ac:dyDescent="0.2">
      <c r="B229" s="192"/>
      <c r="C229" s="192"/>
      <c r="J229" s="192"/>
      <c r="L229" s="192"/>
      <c r="Q229" s="192"/>
      <c r="R229" s="192"/>
      <c r="S229" s="91" t="s">
        <v>297</v>
      </c>
      <c r="T229" s="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</row>
    <row r="230" spans="2:54" ht="12.75" x14ac:dyDescent="0.2">
      <c r="B230" s="192"/>
      <c r="C230" s="192"/>
      <c r="J230" s="192"/>
      <c r="L230" s="192"/>
      <c r="Q230" s="192"/>
      <c r="R230" s="192"/>
      <c r="S230" s="91" t="s">
        <v>130</v>
      </c>
      <c r="T230" s="92">
        <v>2</v>
      </c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</row>
    <row r="231" spans="2:54" ht="12.75" x14ac:dyDescent="0.2">
      <c r="B231" s="192"/>
      <c r="C231" s="192"/>
      <c r="J231" s="192"/>
      <c r="L231" s="192"/>
      <c r="Q231" s="192"/>
      <c r="R231" s="192"/>
      <c r="S231" s="91" t="s">
        <v>103</v>
      </c>
      <c r="T231" s="92">
        <v>1</v>
      </c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2"/>
      <c r="AX231" s="192"/>
      <c r="AY231" s="192"/>
      <c r="AZ231" s="192"/>
      <c r="BA231" s="192"/>
      <c r="BB231" s="192"/>
    </row>
    <row r="232" spans="2:54" ht="12.75" x14ac:dyDescent="0.2">
      <c r="B232" s="192"/>
      <c r="C232" s="192"/>
      <c r="J232" s="192"/>
      <c r="L232" s="192"/>
      <c r="Q232" s="192"/>
      <c r="R232" s="192"/>
      <c r="S232" s="91" t="s">
        <v>298</v>
      </c>
      <c r="T232" s="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</row>
    <row r="233" spans="2:54" ht="12.75" x14ac:dyDescent="0.2">
      <c r="B233" s="192"/>
      <c r="C233" s="192"/>
      <c r="J233" s="192"/>
      <c r="L233" s="192"/>
      <c r="Q233" s="192"/>
      <c r="R233" s="192"/>
      <c r="S233" s="91" t="s">
        <v>299</v>
      </c>
      <c r="T233" s="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</row>
    <row r="234" spans="2:54" ht="12.75" x14ac:dyDescent="0.2">
      <c r="B234" s="192"/>
      <c r="C234" s="192"/>
      <c r="J234" s="192"/>
      <c r="L234" s="192"/>
      <c r="Q234" s="192"/>
      <c r="R234" s="192"/>
      <c r="S234" s="91" t="s">
        <v>300</v>
      </c>
      <c r="T234" s="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</row>
    <row r="235" spans="2:54" ht="12.75" x14ac:dyDescent="0.2">
      <c r="B235" s="192"/>
      <c r="C235" s="192"/>
      <c r="J235" s="192"/>
      <c r="L235" s="192"/>
      <c r="Q235" s="192"/>
      <c r="R235" s="192"/>
      <c r="S235" s="91" t="s">
        <v>104</v>
      </c>
      <c r="T235" s="92">
        <v>1</v>
      </c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</row>
    <row r="236" spans="2:54" ht="12.75" x14ac:dyDescent="0.2">
      <c r="B236" s="192"/>
      <c r="C236" s="192"/>
      <c r="J236" s="192"/>
      <c r="L236" s="192"/>
      <c r="Q236" s="192"/>
      <c r="R236" s="192"/>
      <c r="S236" s="91" t="s">
        <v>105</v>
      </c>
      <c r="T236" s="92">
        <v>1</v>
      </c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</row>
    <row r="237" spans="2:54" ht="12.75" x14ac:dyDescent="0.2">
      <c r="B237" s="192"/>
      <c r="C237" s="192"/>
      <c r="J237" s="192"/>
      <c r="L237" s="192"/>
      <c r="Q237" s="192"/>
      <c r="R237" s="192"/>
      <c r="S237" s="91" t="s">
        <v>301</v>
      </c>
      <c r="T237" s="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2"/>
      <c r="AX237" s="192"/>
      <c r="AY237" s="192"/>
      <c r="AZ237" s="192"/>
      <c r="BA237" s="192"/>
      <c r="BB237" s="192"/>
    </row>
    <row r="238" spans="2:54" ht="12.75" x14ac:dyDescent="0.2">
      <c r="B238" s="192"/>
      <c r="C238" s="192"/>
      <c r="J238" s="192"/>
      <c r="L238" s="192"/>
      <c r="Q238" s="192"/>
      <c r="R238" s="192"/>
      <c r="S238" s="91" t="s">
        <v>106</v>
      </c>
      <c r="T238" s="92">
        <v>1</v>
      </c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</row>
    <row r="239" spans="2:54" ht="12.75" x14ac:dyDescent="0.2">
      <c r="B239" s="192"/>
      <c r="C239" s="192"/>
      <c r="J239" s="192"/>
      <c r="L239" s="192"/>
      <c r="Q239" s="192"/>
      <c r="R239" s="192"/>
      <c r="S239" s="91" t="s">
        <v>302</v>
      </c>
      <c r="T239" s="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</row>
    <row r="240" spans="2:54" ht="12.75" x14ac:dyDescent="0.2">
      <c r="B240" s="192"/>
      <c r="C240" s="192"/>
      <c r="J240" s="192"/>
      <c r="L240" s="192"/>
      <c r="Q240" s="192"/>
      <c r="R240" s="192"/>
      <c r="S240" s="91" t="s">
        <v>132</v>
      </c>
      <c r="T240" s="92">
        <v>2</v>
      </c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  <c r="AW240" s="192"/>
      <c r="AX240" s="192"/>
      <c r="AY240" s="192"/>
      <c r="AZ240" s="192"/>
      <c r="BA240" s="192"/>
      <c r="BB240" s="192"/>
    </row>
    <row r="241" spans="2:54" ht="12.75" x14ac:dyDescent="0.2">
      <c r="B241" s="192"/>
      <c r="C241" s="192"/>
      <c r="J241" s="192"/>
      <c r="L241" s="192"/>
      <c r="Q241" s="192"/>
      <c r="R241" s="192"/>
      <c r="S241" s="204" t="s">
        <v>392</v>
      </c>
      <c r="T241" s="92">
        <v>2</v>
      </c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  <c r="BA241" s="192"/>
      <c r="BB241" s="192"/>
    </row>
    <row r="242" spans="2:54" ht="12.75" x14ac:dyDescent="0.2">
      <c r="B242" s="192"/>
      <c r="C242" s="192"/>
      <c r="J242" s="192"/>
      <c r="L242" s="192"/>
      <c r="Q242" s="192"/>
      <c r="R242" s="192"/>
      <c r="S242" s="204" t="s">
        <v>393</v>
      </c>
      <c r="T242" s="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</row>
    <row r="243" spans="2:54" ht="12.75" x14ac:dyDescent="0.2">
      <c r="B243" s="192"/>
      <c r="C243" s="192"/>
      <c r="J243" s="192"/>
      <c r="L243" s="192"/>
      <c r="Q243" s="192"/>
      <c r="R243" s="192"/>
      <c r="S243" s="204" t="s">
        <v>394</v>
      </c>
      <c r="T243" s="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</row>
    <row r="244" spans="2:54" ht="12.75" x14ac:dyDescent="0.2">
      <c r="B244" s="192"/>
      <c r="C244" s="192"/>
      <c r="J244" s="192"/>
      <c r="L244" s="192"/>
      <c r="Q244" s="192"/>
      <c r="R244" s="192"/>
      <c r="S244" s="204" t="s">
        <v>395</v>
      </c>
      <c r="T244" s="92">
        <v>2</v>
      </c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</row>
    <row r="245" spans="2:54" ht="12.75" x14ac:dyDescent="0.2">
      <c r="B245" s="192"/>
      <c r="C245" s="192"/>
      <c r="J245" s="192"/>
      <c r="L245" s="192"/>
      <c r="Q245" s="192"/>
      <c r="R245" s="192"/>
      <c r="S245" s="91" t="s">
        <v>303</v>
      </c>
      <c r="T245" s="92">
        <v>2</v>
      </c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</row>
    <row r="246" spans="2:54" ht="12.75" x14ac:dyDescent="0.2">
      <c r="B246" s="192"/>
      <c r="C246" s="192"/>
      <c r="J246" s="192"/>
      <c r="L246" s="192"/>
      <c r="Q246" s="192"/>
      <c r="R246" s="192"/>
      <c r="S246" s="91" t="s">
        <v>304</v>
      </c>
      <c r="T246" s="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</row>
    <row r="247" spans="2:54" ht="12.75" x14ac:dyDescent="0.2">
      <c r="B247" s="192"/>
      <c r="C247" s="192"/>
      <c r="J247" s="192"/>
      <c r="L247" s="192"/>
      <c r="Q247" s="192"/>
      <c r="R247" s="192"/>
      <c r="S247" s="91" t="s">
        <v>107</v>
      </c>
      <c r="T247" s="92">
        <v>1</v>
      </c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  <c r="BA247" s="192"/>
      <c r="BB247" s="192"/>
    </row>
    <row r="248" spans="2:54" ht="12.75" x14ac:dyDescent="0.2">
      <c r="B248" s="192"/>
      <c r="C248" s="192"/>
      <c r="J248" s="192"/>
      <c r="L248" s="192"/>
      <c r="Q248" s="192"/>
      <c r="R248" s="192"/>
      <c r="S248" s="91" t="s">
        <v>108</v>
      </c>
      <c r="T248" s="92">
        <v>1</v>
      </c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  <c r="BA248" s="192"/>
      <c r="BB248" s="192"/>
    </row>
    <row r="249" spans="2:54" ht="12.75" x14ac:dyDescent="0.2">
      <c r="B249" s="192"/>
      <c r="C249" s="192"/>
      <c r="J249" s="192"/>
      <c r="L249" s="192"/>
      <c r="Q249" s="192"/>
      <c r="R249" s="192"/>
      <c r="S249" s="91" t="s">
        <v>305</v>
      </c>
      <c r="T249" s="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</row>
    <row r="250" spans="2:54" ht="12.75" x14ac:dyDescent="0.2">
      <c r="B250" s="192"/>
      <c r="C250" s="192"/>
      <c r="J250" s="192"/>
      <c r="L250" s="192"/>
      <c r="Q250" s="192"/>
      <c r="R250" s="192"/>
      <c r="S250" s="91" t="s">
        <v>306</v>
      </c>
      <c r="T250" s="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</row>
    <row r="251" spans="2:54" ht="12.75" x14ac:dyDescent="0.2">
      <c r="B251" s="192"/>
      <c r="C251" s="192"/>
      <c r="J251" s="192"/>
      <c r="L251" s="192"/>
      <c r="Q251" s="192"/>
      <c r="R251" s="192"/>
      <c r="S251" s="91" t="s">
        <v>307</v>
      </c>
      <c r="T251" s="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  <c r="BA251" s="192"/>
      <c r="BB251" s="192"/>
    </row>
    <row r="252" spans="2:54" ht="12.75" x14ac:dyDescent="0.2">
      <c r="B252" s="192"/>
      <c r="C252" s="192"/>
      <c r="J252" s="192"/>
      <c r="L252" s="192"/>
      <c r="Q252" s="192"/>
      <c r="R252" s="192"/>
      <c r="S252" s="91" t="s">
        <v>308</v>
      </c>
      <c r="T252" s="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  <c r="BA252" s="192"/>
      <c r="BB252" s="192"/>
    </row>
    <row r="253" spans="2:54" ht="12.75" x14ac:dyDescent="0.2">
      <c r="B253" s="192"/>
      <c r="C253" s="192"/>
      <c r="J253" s="192"/>
      <c r="L253" s="192"/>
      <c r="Q253" s="192"/>
      <c r="R253" s="192"/>
      <c r="S253" s="91" t="s">
        <v>309</v>
      </c>
      <c r="T253" s="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2"/>
      <c r="AX253" s="192"/>
      <c r="AY253" s="192"/>
      <c r="AZ253" s="192"/>
      <c r="BA253" s="192"/>
      <c r="BB253" s="192"/>
    </row>
    <row r="254" spans="2:54" ht="12.75" x14ac:dyDescent="0.2">
      <c r="B254" s="192"/>
      <c r="C254" s="192"/>
      <c r="J254" s="192"/>
      <c r="L254" s="192"/>
      <c r="Q254" s="192"/>
      <c r="R254" s="192"/>
      <c r="S254" s="91" t="s">
        <v>310</v>
      </c>
      <c r="T254" s="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2"/>
      <c r="AX254" s="192"/>
      <c r="AY254" s="192"/>
      <c r="AZ254" s="192"/>
      <c r="BA254" s="192"/>
      <c r="BB254" s="192"/>
    </row>
    <row r="255" spans="2:54" ht="12.75" x14ac:dyDescent="0.2">
      <c r="B255" s="192"/>
      <c r="C255" s="192"/>
      <c r="J255" s="192"/>
      <c r="L255" s="192"/>
      <c r="Q255" s="192"/>
      <c r="R255" s="192"/>
      <c r="S255" s="91" t="s">
        <v>109</v>
      </c>
      <c r="T255" s="92">
        <v>1</v>
      </c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2"/>
      <c r="AX255" s="192"/>
      <c r="AY255" s="192"/>
      <c r="AZ255" s="192"/>
      <c r="BA255" s="192"/>
      <c r="BB255" s="192"/>
    </row>
    <row r="256" spans="2:54" ht="12.75" x14ac:dyDescent="0.2">
      <c r="B256" s="192"/>
      <c r="C256" s="192"/>
      <c r="J256" s="192"/>
      <c r="L256" s="192"/>
      <c r="Q256" s="192"/>
      <c r="R256" s="192"/>
      <c r="S256" s="91" t="s">
        <v>135</v>
      </c>
      <c r="T256" s="92">
        <v>2</v>
      </c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2"/>
      <c r="AX256" s="192"/>
      <c r="AY256" s="192"/>
      <c r="AZ256" s="192"/>
      <c r="BA256" s="192"/>
      <c r="BB256" s="192"/>
    </row>
    <row r="257" spans="2:54" ht="12.75" x14ac:dyDescent="0.2">
      <c r="B257" s="192"/>
      <c r="C257" s="192"/>
      <c r="J257" s="192"/>
      <c r="L257" s="192"/>
      <c r="Q257" s="192"/>
      <c r="R257" s="192"/>
      <c r="S257" s="91" t="s">
        <v>110</v>
      </c>
      <c r="T257" s="92">
        <v>1</v>
      </c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92"/>
      <c r="AT257" s="192"/>
      <c r="AU257" s="192"/>
      <c r="AV257" s="192"/>
      <c r="AW257" s="192"/>
      <c r="AX257" s="192"/>
      <c r="AY257" s="192"/>
      <c r="AZ257" s="192"/>
      <c r="BA257" s="192"/>
      <c r="BB257" s="192"/>
    </row>
    <row r="258" spans="2:54" ht="12.75" x14ac:dyDescent="0.2">
      <c r="B258" s="192"/>
      <c r="C258" s="192"/>
      <c r="J258" s="192"/>
      <c r="L258" s="192"/>
      <c r="Q258" s="192"/>
      <c r="R258" s="192"/>
      <c r="S258" s="201" t="s">
        <v>311</v>
      </c>
      <c r="T258" s="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  <c r="BA258" s="192"/>
      <c r="BB258" s="192"/>
    </row>
    <row r="259" spans="2:54" ht="12.75" x14ac:dyDescent="0.2">
      <c r="B259" s="192"/>
      <c r="C259" s="192"/>
      <c r="J259" s="192"/>
      <c r="L259" s="192"/>
      <c r="Q259" s="192"/>
      <c r="R259" s="192"/>
      <c r="S259" s="201" t="s">
        <v>312</v>
      </c>
      <c r="T259" s="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2"/>
      <c r="AX259" s="192"/>
      <c r="AY259" s="192"/>
      <c r="AZ259" s="192"/>
      <c r="BA259" s="192"/>
      <c r="BB259" s="192"/>
    </row>
    <row r="260" spans="2:54" ht="12.75" x14ac:dyDescent="0.2">
      <c r="B260" s="192"/>
      <c r="C260" s="192"/>
      <c r="J260" s="192"/>
      <c r="L260" s="192"/>
      <c r="Q260" s="192"/>
      <c r="R260" s="192"/>
      <c r="S260" s="201" t="s">
        <v>313</v>
      </c>
      <c r="T260" s="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  <c r="AW260" s="192"/>
      <c r="AX260" s="192"/>
      <c r="AY260" s="192"/>
      <c r="AZ260" s="192"/>
      <c r="BA260" s="192"/>
      <c r="BB260" s="192"/>
    </row>
    <row r="261" spans="2:54" ht="12.75" x14ac:dyDescent="0.2">
      <c r="B261" s="192"/>
      <c r="C261" s="192"/>
      <c r="J261" s="192"/>
      <c r="L261" s="192"/>
      <c r="Q261" s="192"/>
      <c r="R261" s="192"/>
      <c r="S261" s="91" t="s">
        <v>136</v>
      </c>
      <c r="T261" s="92">
        <v>2</v>
      </c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  <c r="BA261" s="192"/>
      <c r="BB261" s="192"/>
    </row>
    <row r="262" spans="2:54" ht="12.75" x14ac:dyDescent="0.2">
      <c r="B262" s="192"/>
      <c r="C262" s="192"/>
      <c r="J262" s="192"/>
      <c r="L262" s="192"/>
      <c r="Q262" s="192"/>
      <c r="R262" s="192"/>
      <c r="S262" s="91" t="s">
        <v>137</v>
      </c>
      <c r="T262" s="92">
        <v>2</v>
      </c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</row>
    <row r="263" spans="2:54" ht="12.75" x14ac:dyDescent="0.2">
      <c r="B263" s="192"/>
      <c r="C263" s="192"/>
      <c r="J263" s="192"/>
      <c r="L263" s="192"/>
      <c r="Q263" s="192"/>
      <c r="R263" s="192"/>
      <c r="S263" s="91" t="s">
        <v>314</v>
      </c>
      <c r="T263" s="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2"/>
      <c r="AX263" s="192"/>
      <c r="AY263" s="192"/>
      <c r="AZ263" s="192"/>
      <c r="BA263" s="192"/>
      <c r="BB263" s="192"/>
    </row>
    <row r="264" spans="2:54" ht="12.75" x14ac:dyDescent="0.2">
      <c r="B264" s="192"/>
      <c r="C264" s="192"/>
      <c r="J264" s="192"/>
      <c r="L264" s="192"/>
      <c r="Q264" s="192"/>
      <c r="R264" s="192"/>
      <c r="S264" s="91" t="s">
        <v>315</v>
      </c>
      <c r="T264" s="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2"/>
      <c r="AX264" s="192"/>
      <c r="AY264" s="192"/>
      <c r="AZ264" s="192"/>
      <c r="BA264" s="192"/>
      <c r="BB264" s="192"/>
    </row>
    <row r="265" spans="2:54" ht="12.75" x14ac:dyDescent="0.2">
      <c r="B265" s="192"/>
      <c r="C265" s="192"/>
      <c r="J265" s="192"/>
      <c r="L265" s="192"/>
      <c r="Q265" s="192"/>
      <c r="R265" s="192"/>
      <c r="S265" s="91" t="s">
        <v>111</v>
      </c>
      <c r="T265" s="92">
        <v>1</v>
      </c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  <c r="AW265" s="192"/>
      <c r="AX265" s="192"/>
      <c r="AY265" s="192"/>
      <c r="AZ265" s="192"/>
      <c r="BA265" s="192"/>
      <c r="BB265" s="192"/>
    </row>
    <row r="266" spans="2:54" ht="12.75" x14ac:dyDescent="0.2">
      <c r="B266" s="192"/>
      <c r="C266" s="192"/>
      <c r="J266" s="192"/>
      <c r="L266" s="192"/>
      <c r="Q266" s="192"/>
      <c r="R266" s="192"/>
      <c r="S266" s="91" t="s">
        <v>316</v>
      </c>
      <c r="T266" s="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2"/>
      <c r="AW266" s="192"/>
      <c r="AX266" s="192"/>
      <c r="AY266" s="192"/>
      <c r="AZ266" s="192"/>
      <c r="BA266" s="192"/>
      <c r="BB266" s="192"/>
    </row>
    <row r="267" spans="2:54" ht="12.75" x14ac:dyDescent="0.2">
      <c r="B267" s="192"/>
      <c r="C267" s="192"/>
      <c r="J267" s="192"/>
      <c r="L267" s="192"/>
      <c r="Q267" s="192"/>
      <c r="R267" s="192"/>
      <c r="S267" s="91" t="s">
        <v>317</v>
      </c>
      <c r="T267" s="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  <c r="AZ267" s="192"/>
      <c r="BA267" s="192"/>
      <c r="BB267" s="192"/>
    </row>
    <row r="268" spans="2:54" ht="12.75" x14ac:dyDescent="0.2">
      <c r="B268" s="192"/>
      <c r="C268" s="192"/>
      <c r="J268" s="192"/>
      <c r="L268" s="192"/>
      <c r="Q268" s="192"/>
      <c r="R268" s="192"/>
      <c r="S268" s="203"/>
      <c r="T268" s="203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  <c r="AZ268" s="192"/>
      <c r="BA268" s="192"/>
      <c r="BB268" s="192"/>
    </row>
    <row r="269" spans="2:54" ht="12.75" x14ac:dyDescent="0.2">
      <c r="B269" s="192"/>
      <c r="C269" s="192"/>
      <c r="J269" s="192"/>
      <c r="L269" s="192"/>
      <c r="Q269" s="192"/>
      <c r="R269" s="192"/>
      <c r="S269" s="203"/>
      <c r="T269" s="203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</row>
    <row r="270" spans="2:54" ht="12.75" x14ac:dyDescent="0.2">
      <c r="B270" s="192"/>
      <c r="C270" s="192"/>
      <c r="J270" s="192"/>
      <c r="L270" s="192"/>
      <c r="Q270" s="192"/>
      <c r="R270" s="192"/>
      <c r="S270" s="203"/>
      <c r="T270" s="203"/>
      <c r="X270" s="192"/>
      <c r="AC270" s="192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92"/>
      <c r="AT270" s="192"/>
      <c r="AU270" s="192"/>
      <c r="AV270" s="192"/>
      <c r="AW270" s="192"/>
      <c r="AX270" s="192"/>
      <c r="AY270" s="192"/>
      <c r="AZ270" s="192"/>
      <c r="BA270" s="192"/>
      <c r="BB270" s="192"/>
    </row>
    <row r="271" spans="2:54" ht="12.75" x14ac:dyDescent="0.2">
      <c r="B271" s="192"/>
      <c r="C271" s="192"/>
      <c r="J271" s="192"/>
      <c r="L271" s="192"/>
      <c r="Q271" s="192"/>
      <c r="R271" s="192"/>
      <c r="X271" s="192"/>
      <c r="AC271" s="192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  <c r="BA271" s="192"/>
      <c r="BB271" s="192"/>
    </row>
    <row r="272" spans="2:54" ht="12.75" x14ac:dyDescent="0.2">
      <c r="B272" s="192"/>
      <c r="C272" s="192"/>
      <c r="J272" s="192"/>
      <c r="L272" s="192"/>
      <c r="Q272" s="192"/>
      <c r="R272" s="192"/>
      <c r="AC272" s="192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2"/>
      <c r="BB272" s="192"/>
    </row>
    <row r="273" spans="2:54" ht="12.75" x14ac:dyDescent="0.2">
      <c r="B273" s="192"/>
      <c r="C273" s="192"/>
      <c r="J273" s="192"/>
      <c r="L273" s="192"/>
      <c r="Q273" s="192"/>
      <c r="R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  <c r="BA273" s="192"/>
      <c r="BB273" s="192"/>
    </row>
    <row r="274" spans="2:54" ht="12.75" x14ac:dyDescent="0.2">
      <c r="B274" s="192"/>
      <c r="C274" s="192"/>
      <c r="J274" s="192"/>
      <c r="L274" s="192"/>
      <c r="Q274" s="192"/>
      <c r="R274" s="192"/>
      <c r="AC274" s="192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A274" s="192"/>
      <c r="BB274" s="192"/>
    </row>
    <row r="275" spans="2:54" x14ac:dyDescent="0.25">
      <c r="Q275" s="192"/>
      <c r="R275" s="192"/>
      <c r="AC275" s="192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A275" s="192"/>
      <c r="BB275" s="192"/>
    </row>
    <row r="276" spans="2:54" x14ac:dyDescent="0.25">
      <c r="Q276" s="192"/>
      <c r="R276" s="192"/>
      <c r="AC276" s="192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  <c r="AW276" s="192"/>
      <c r="AX276" s="192"/>
      <c r="AY276" s="192"/>
      <c r="AZ276" s="192"/>
      <c r="BA276" s="192"/>
      <c r="BB276" s="192"/>
    </row>
    <row r="277" spans="2:54" x14ac:dyDescent="0.25">
      <c r="Q277" s="192"/>
      <c r="R277" s="192"/>
      <c r="AC277" s="192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192"/>
      <c r="AU277" s="192"/>
      <c r="AV277" s="192"/>
      <c r="AW277" s="192"/>
      <c r="AX277" s="192"/>
      <c r="AY277" s="192"/>
      <c r="AZ277" s="192"/>
      <c r="BA277" s="192"/>
      <c r="BB277" s="192"/>
    </row>
    <row r="278" spans="2:54" x14ac:dyDescent="0.25">
      <c r="Q278" s="192"/>
      <c r="R278" s="192"/>
      <c r="AC278" s="192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  <c r="AW278" s="192"/>
      <c r="AX278" s="192"/>
      <c r="AY278" s="192"/>
      <c r="AZ278" s="192"/>
      <c r="BA278" s="192"/>
      <c r="BB278" s="192"/>
    </row>
  </sheetData>
  <sheetProtection password="BBE7" sheet="1" objects="1" scenarios="1"/>
  <sortState ref="S14:T267">
    <sortCondition ref="S14:S267"/>
  </sortState>
  <mergeCells count="81">
    <mergeCell ref="B3:P3"/>
    <mergeCell ref="N54:P54"/>
    <mergeCell ref="N58:P58"/>
    <mergeCell ref="E52:I52"/>
    <mergeCell ref="E45:I45"/>
    <mergeCell ref="E11:I11"/>
    <mergeCell ref="E38:I38"/>
    <mergeCell ref="E39:I39"/>
    <mergeCell ref="E40:I40"/>
    <mergeCell ref="E41:I41"/>
    <mergeCell ref="E42:I42"/>
    <mergeCell ref="E44:I44"/>
    <mergeCell ref="E32:I32"/>
    <mergeCell ref="E33:I33"/>
    <mergeCell ref="E34:I34"/>
    <mergeCell ref="E35:I35"/>
    <mergeCell ref="E13:I13"/>
    <mergeCell ref="E27:I27"/>
    <mergeCell ref="E28:I28"/>
    <mergeCell ref="E25:I25"/>
    <mergeCell ref="E26:I26"/>
    <mergeCell ref="E24:I24"/>
    <mergeCell ref="E23:I23"/>
    <mergeCell ref="E19:I19"/>
    <mergeCell ref="E18:I18"/>
    <mergeCell ref="E17:I17"/>
    <mergeCell ref="E16:I16"/>
    <mergeCell ref="E15:I15"/>
    <mergeCell ref="C7:I7"/>
    <mergeCell ref="C6:I6"/>
    <mergeCell ref="B69:P69"/>
    <mergeCell ref="B65:C65"/>
    <mergeCell ref="B66:C66"/>
    <mergeCell ref="K61:K62"/>
    <mergeCell ref="L61:M62"/>
    <mergeCell ref="N61:N62"/>
    <mergeCell ref="O61:O62"/>
    <mergeCell ref="P61:P62"/>
    <mergeCell ref="N65:P65"/>
    <mergeCell ref="N64:P64"/>
    <mergeCell ref="B61:J61"/>
    <mergeCell ref="B62:J62"/>
    <mergeCell ref="E65:F65"/>
    <mergeCell ref="E36:I36"/>
    <mergeCell ref="S11:T11"/>
    <mergeCell ref="L6:P6"/>
    <mergeCell ref="L7:P7"/>
    <mergeCell ref="J8:P8"/>
    <mergeCell ref="N10:P10"/>
    <mergeCell ref="J11:K11"/>
    <mergeCell ref="L11:M11"/>
    <mergeCell ref="B5:P5"/>
    <mergeCell ref="B8:C8"/>
    <mergeCell ref="N56:P56"/>
    <mergeCell ref="N60:P60"/>
    <mergeCell ref="C14:D14"/>
    <mergeCell ref="C28:D28"/>
    <mergeCell ref="E22:I22"/>
    <mergeCell ref="E21:I21"/>
    <mergeCell ref="E20:I20"/>
    <mergeCell ref="E14:I14"/>
    <mergeCell ref="E29:I29"/>
    <mergeCell ref="E31:I31"/>
    <mergeCell ref="E30:I30"/>
    <mergeCell ref="B53:M54"/>
    <mergeCell ref="E37:I37"/>
    <mergeCell ref="E12:I12"/>
    <mergeCell ref="B67:M67"/>
    <mergeCell ref="K57:K58"/>
    <mergeCell ref="L57:L58"/>
    <mergeCell ref="M57:M58"/>
    <mergeCell ref="E43:I43"/>
    <mergeCell ref="E46:I46"/>
    <mergeCell ref="E47:I47"/>
    <mergeCell ref="E48:I48"/>
    <mergeCell ref="E50:I50"/>
    <mergeCell ref="E51:I51"/>
    <mergeCell ref="E49:I49"/>
    <mergeCell ref="E66:F66"/>
    <mergeCell ref="H66:I66"/>
    <mergeCell ref="B57:J58"/>
  </mergeCells>
  <dataValidations count="4">
    <dataValidation type="whole" allowBlank="1" showInputMessage="1" showErrorMessage="1" error="Il valore deve essere compreso tra 0 e 100" prompt="Indicare una percentuale del fabbisogno massimo di riferimento" sqref="M57">
      <formula1>0</formula1>
      <formula2>100</formula2>
    </dataValidation>
    <dataValidation type="list" allowBlank="1" showInputMessage="1" showErrorMessage="1" sqref="K57">
      <formula1>$U$14:$U$15</formula1>
    </dataValidation>
    <dataValidation type="list" allowBlank="1" showInputMessage="1" showErrorMessage="1" sqref="K61 K63:K66">
      <formula1>$AA$4:$AA$9</formula1>
    </dataValidation>
    <dataValidation type="list" allowBlank="1" showInputMessage="1" showErrorMessage="1" prompt="Scegliere dall'elenco" sqref="C7">
      <formula1>$S$14:$S$267</formula1>
    </dataValidation>
  </dataValidations>
  <pageMargins left="0.59055118110236227" right="0.59055118110236227" top="0.35433070866141736" bottom="0.35433070866141736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Posteggi 2015</vt:lpstr>
      <vt:lpstr>'Calcolo Posteggi 2015'!Area_stampa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Usel Patrizio / tstr008</dc:creator>
  <cp:lastModifiedBy>Bonetti Ruggero / t000546</cp:lastModifiedBy>
  <cp:lastPrinted>2019-01-18T14:29:33Z</cp:lastPrinted>
  <dcterms:created xsi:type="dcterms:W3CDTF">2012-12-14T08:00:21Z</dcterms:created>
  <dcterms:modified xsi:type="dcterms:W3CDTF">2019-03-01T08:07:51Z</dcterms:modified>
</cp:coreProperties>
</file>