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768" yWindow="1200" windowWidth="21840" windowHeight="13176" tabRatio="500" activeTab="0"/>
  </bookViews>
  <sheets>
    <sheet name="Aggiornamento budget 2016-1 (2)" sheetId="2" r:id="rId1"/>
  </sheets>
  <definedNames>
    <definedName name="_xlnm.Print_Area" localSheetId="0">'Aggiornamento budget 2016-1 (2)'!$A$1:$J$80</definedName>
  </definedNames>
  <calcPr calcId="145621"/>
  <extLst/>
</workbook>
</file>

<file path=xl/sharedStrings.xml><?xml version="1.0" encoding="utf-8"?>
<sst xmlns="http://schemas.openxmlformats.org/spreadsheetml/2006/main" count="133" uniqueCount="88">
  <si>
    <t>Totale complessivo arrotondato</t>
  </si>
  <si>
    <t>Totale complessivo</t>
  </si>
  <si>
    <t>IVA 8%</t>
  </si>
  <si>
    <t>Totale</t>
  </si>
  <si>
    <t>Obiettivo strategico 4 - Sensibilizzazione, educazione ambientale (6 punti)</t>
  </si>
  <si>
    <t>%</t>
  </si>
  <si>
    <t>2019</t>
  </si>
  <si>
    <t>2018</t>
  </si>
  <si>
    <t>2017</t>
  </si>
  <si>
    <t>2016</t>
  </si>
  <si>
    <t>Progetti - Schede /  Anni</t>
  </si>
  <si>
    <t xml:space="preserve"> </t>
  </si>
  <si>
    <t>Privati, progetti, fondi propri, prestazioni proprie</t>
  </si>
  <si>
    <t>Fondazioni</t>
  </si>
  <si>
    <t>Comuni (fase isituzione 3.-/abitante - fase gestione 10.-/ abitante)</t>
  </si>
  <si>
    <t>Finanziamenti propri</t>
  </si>
  <si>
    <t>Cantone, altro</t>
  </si>
  <si>
    <t>Cantone, parchi</t>
  </si>
  <si>
    <t>Confederazione, altro (per es. UFAM protezione biotopi, SECO, UFAG, ..)</t>
  </si>
  <si>
    <t>Confederazione, parchi</t>
  </si>
  <si>
    <t xml:space="preserve">Totale </t>
  </si>
  <si>
    <t>Totale anno</t>
  </si>
  <si>
    <t>Finanziamento</t>
  </si>
  <si>
    <t>Concetto di ricerca e collaborazione con enti</t>
  </si>
  <si>
    <t>La biodiversità in bosco</t>
  </si>
  <si>
    <t>Pianificazione del parco transfrontaliero</t>
  </si>
  <si>
    <t>Carta e adeguamento degli strumenti pianificatori per la garanzia territoriale</t>
  </si>
  <si>
    <t xml:space="preserve">Punti e centri informativi e Casa del Parco e segnaletica principale </t>
  </si>
  <si>
    <t>Comunicazione - votazione - marketing</t>
  </si>
  <si>
    <t>Rete parchi e collaborazione con  altri parchi</t>
  </si>
  <si>
    <t>Sistema di informazione geografica GIS</t>
  </si>
  <si>
    <t>Gestione progetto</t>
  </si>
  <si>
    <t>Parco accessibile</t>
  </si>
  <si>
    <t>Materiale didattico e informativo</t>
  </si>
  <si>
    <t>Sensibilizazione ed educazione ambientale per le scuole</t>
  </si>
  <si>
    <t>Sensibilizzazzione e formazione a chi informa sul territorio</t>
  </si>
  <si>
    <t>Sensibilizzazione, educazione ambientale e volunteering per il pubblico privato</t>
  </si>
  <si>
    <t>Sensibilizzazione e "rangers"</t>
  </si>
  <si>
    <t>Il parco tra la gente - la gente nel parco</t>
  </si>
  <si>
    <t>Commissioni progetti / territorio</t>
  </si>
  <si>
    <t>Apertura Alptransit</t>
  </si>
  <si>
    <t>Mobilità sostenibile e parcheggi</t>
  </si>
  <si>
    <t xml:space="preserve">Treno dei parchi </t>
  </si>
  <si>
    <t>Pianificazione e misure energetiche</t>
  </si>
  <si>
    <t>I sentieri del parco: vie del parco, itinerari locali e tematici</t>
  </si>
  <si>
    <t>Agenzia del Parco</t>
  </si>
  <si>
    <t xml:space="preserve">Gastronomia e prodotti del parco </t>
  </si>
  <si>
    <t>Marchio prodotti e servizi</t>
  </si>
  <si>
    <t>Il bosco nelle zone periferiche - elemento dell’infrastruttura ecologica nazionale</t>
  </si>
  <si>
    <t>Parco transfrontaliero Valle dei Bagni (interventi sul territorio)</t>
  </si>
  <si>
    <t>Neobiota nel PNL</t>
  </si>
  <si>
    <t>La biodiveristà nelle manifestazioni del parco</t>
  </si>
  <si>
    <t>Sostegno progetti Masterplan e progetti pilota</t>
  </si>
  <si>
    <t>Gestione qualità del costruito: Consulenza sostegno Comuni, misure specifiche</t>
  </si>
  <si>
    <t>Monitoraggio e interventi nelle zone periferiche: paesaggio, specie bersaglio e habitat prioritari</t>
  </si>
  <si>
    <t>Progetto pilota gruppi servizi</t>
  </si>
  <si>
    <t>Coordinamento e sostegno progetti agricoli e paesaggistici</t>
  </si>
  <si>
    <t>Le sorgenti tra significati, usi e tutela</t>
  </si>
  <si>
    <t>Monitoraggio della selvaggina</t>
  </si>
  <si>
    <t>Monitoraggio delle attività nelle zone centrali</t>
  </si>
  <si>
    <t>Rifugi e capanne nelle zone centrali</t>
  </si>
  <si>
    <t>Progetti percorsi e punti panoramici in zone centrali</t>
  </si>
  <si>
    <t>Prestazioni zone centrali</t>
  </si>
  <si>
    <t>Gestione degli alpeggi e del pascolo</t>
  </si>
  <si>
    <t>Infrastrutture e costruzioni nelle zone centrali : verifiche, contratti, accordi</t>
  </si>
  <si>
    <t>Fase gestione</t>
  </si>
  <si>
    <t xml:space="preserve">Nr. </t>
  </si>
  <si>
    <t>Monitoraggio della fauna ittica</t>
  </si>
  <si>
    <t xml:space="preserve">Obiettivo strategico 6 - Ricerca </t>
  </si>
  <si>
    <t xml:space="preserve">Obiettivo strategico 5 - Gestione, comunicazione e garanzia territoriale </t>
  </si>
  <si>
    <t xml:space="preserve">Obiettivo strategico 4 - Sensibilizzazione, educazione ambientale </t>
  </si>
  <si>
    <t xml:space="preserve">Obiettivo strategico 3 - Uso sostenibile risorse </t>
  </si>
  <si>
    <t>Obiettivo strategico 2 - Zone periferiche</t>
  </si>
  <si>
    <t xml:space="preserve">Obiettivo strategico 1 - zona centrale </t>
  </si>
  <si>
    <t xml:space="preserve">Obiettivo strategico 2 - Zone periferiche </t>
  </si>
  <si>
    <t>Obiettivo strategico 3 - Uso sostenibile risorse</t>
  </si>
  <si>
    <t>Obiettivo strategico 5 - Gestione, comunicazione e garanzia territoriale</t>
  </si>
  <si>
    <t>Fase istituzione</t>
  </si>
  <si>
    <t>BUDGET RIDOTTO</t>
  </si>
  <si>
    <t>Temi / anni</t>
  </si>
  <si>
    <t>Fase isitituzione</t>
  </si>
  <si>
    <t>Biodiversità e paesaggio</t>
  </si>
  <si>
    <t>Promozione uso sostenibile delle risorse</t>
  </si>
  <si>
    <t>Sensibilizzazione e educazione ambientale</t>
  </si>
  <si>
    <t>Gestione comunicazione e garanzia</t>
  </si>
  <si>
    <t>Ricerca e monirotaggio</t>
  </si>
  <si>
    <t>Iva 8%</t>
  </si>
  <si>
    <t>Total complessivo arrotondato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</si>
</sst>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Helvetica"/>
      <family val="2"/>
    </font>
    <font>
      <b/>
      <sz val="12"/>
      <name val="Helvetica"/>
      <family val="2"/>
    </font>
    <font>
      <b/>
      <sz val="12"/>
      <color theme="1"/>
      <name val="Helvetica"/>
      <family val="2"/>
    </font>
    <font>
      <sz val="12"/>
      <name val="Helvetica"/>
      <family val="2"/>
    </font>
    <font>
      <i/>
      <sz val="12"/>
      <color theme="1"/>
      <name val="Helvetica"/>
      <family val="2"/>
    </font>
    <font>
      <i/>
      <sz val="12"/>
      <name val="Helvetica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FF0000"/>
      <name val="Helvetica"/>
      <family val="2"/>
    </font>
    <font>
      <sz val="12"/>
      <color theme="6"/>
      <name val="Helvetica"/>
      <family val="2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49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64" fontId="7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164" fontId="5" fillId="0" borderId="7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4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center" vertical="center"/>
    </xf>
    <xf numFmtId="4" fontId="5" fillId="0" borderId="7" xfId="0" applyNumberFormat="1" applyFont="1" applyBorder="1" applyAlignment="1" quotePrefix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3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164" fontId="5" fillId="0" borderId="19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164" fontId="5" fillId="0" borderId="23" xfId="0" applyNumberFormat="1" applyFont="1" applyFill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3" fontId="6" fillId="0" borderId="5" xfId="0" applyNumberFormat="1" applyFont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64" fontId="3" fillId="0" borderId="27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4" fontId="2" fillId="2" borderId="27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4" fontId="2" fillId="2" borderId="3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/>
    </xf>
    <xf numFmtId="4" fontId="2" fillId="2" borderId="25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4" fontId="2" fillId="0" borderId="31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4" fontId="6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4" fontId="2" fillId="0" borderId="4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 quotePrefix="1">
      <alignment horizontal="center" vertical="center"/>
    </xf>
    <xf numFmtId="4" fontId="3" fillId="0" borderId="29" xfId="0" applyNumberFormat="1" applyFont="1" applyBorder="1" applyAlignment="1" quotePrefix="1">
      <alignment horizontal="center" vertical="center"/>
    </xf>
    <xf numFmtId="0" fontId="3" fillId="0" borderId="26" xfId="0" applyFont="1" applyBorder="1" applyAlignment="1">
      <alignment vertical="center" wrapText="1"/>
    </xf>
    <xf numFmtId="49" fontId="4" fillId="0" borderId="26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 quotePrefix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4" fontId="2" fillId="0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 wrapText="1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6" fillId="0" borderId="3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" fontId="5" fillId="0" borderId="39" xfId="0" applyNumberFormat="1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31" xfId="0" applyNumberFormat="1" applyFont="1" applyBorder="1" applyAlignment="1">
      <alignment horizontal="center" vertical="center"/>
    </xf>
    <xf numFmtId="4" fontId="5" fillId="0" borderId="40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9" fontId="4" fillId="3" borderId="41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164" fontId="3" fillId="3" borderId="25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164" fontId="7" fillId="3" borderId="25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3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" fontId="5" fillId="0" borderId="20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4" fontId="2" fillId="0" borderId="23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5" fontId="2" fillId="0" borderId="34" xfId="0" applyNumberFormat="1" applyFont="1" applyBorder="1" applyAlignment="1">
      <alignment horizontal="center"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5" fillId="3" borderId="31" xfId="0" applyNumberFormat="1" applyFont="1" applyFill="1" applyBorder="1" applyAlignment="1">
      <alignment horizontal="center" vertical="center"/>
    </xf>
    <xf numFmtId="164" fontId="5" fillId="3" borderId="33" xfId="0" applyNumberFormat="1" applyFont="1" applyFill="1" applyBorder="1" applyAlignment="1">
      <alignment horizontal="center" vertical="center"/>
    </xf>
    <xf numFmtId="49" fontId="3" fillId="0" borderId="49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4" fontId="11" fillId="0" borderId="51" xfId="0" applyNumberFormat="1" applyFont="1" applyBorder="1" applyAlignment="1">
      <alignment horizontal="center" vertical="center"/>
    </xf>
    <xf numFmtId="4" fontId="11" fillId="0" borderId="5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4" fontId="4" fillId="0" borderId="35" xfId="0" applyNumberFormat="1" applyFont="1" applyBorder="1" applyAlignment="1">
      <alignment horizontal="center"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4" fillId="0" borderId="55" xfId="0" applyNumberFormat="1" applyFont="1" applyBorder="1" applyAlignment="1">
      <alignment horizontal="center" vertical="center"/>
    </xf>
    <xf numFmtId="4" fontId="4" fillId="0" borderId="5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57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4" fontId="4" fillId="0" borderId="58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Collegamento ipertestuale visitato" xfId="21"/>
    <cellStyle name="Collegamento ipertestuale" xfId="22"/>
    <cellStyle name="Collegamento ipertestuale visitato" xfId="23"/>
    <cellStyle name="Collegamento ipertestuale" xfId="24"/>
    <cellStyle name="Collegamento ipertestuale visitato" xfId="25"/>
    <cellStyle name="Collegamento ipertestuale" xfId="26"/>
    <cellStyle name="Collegamento ipertestuale visitato" xfId="27"/>
    <cellStyle name="Collegamento ipertestuale" xfId="28"/>
    <cellStyle name="Collegamento ipertestuale visitato" xfId="29"/>
    <cellStyle name="Collegamento ipertestuale" xfId="30"/>
    <cellStyle name="Collegamento ipertestuale visitato" xfId="31"/>
    <cellStyle name="Collegamento ipertestuale" xfId="32"/>
    <cellStyle name="Collegamento ipertestuale visitato" xfId="33"/>
    <cellStyle name="Collegamento ipertestuale" xfId="34"/>
    <cellStyle name="Collegamento ipertestuale visitato" xfId="35"/>
    <cellStyle name="Collegamento ipertestuale" xfId="36"/>
    <cellStyle name="Collegamento ipertestuale visitato" xfId="37"/>
    <cellStyle name="Collegamento ipertestuale" xfId="38"/>
    <cellStyle name="Collegamento ipertestuale visitato" xfId="39"/>
    <cellStyle name="Collegamento ipertestuale" xfId="40"/>
    <cellStyle name="Collegamento ipertestuale visitato" xfId="41"/>
    <cellStyle name="Collegamento ipertestuale" xfId="42"/>
    <cellStyle name="Collegamento ipertestuale visitato" xfId="43"/>
    <cellStyle name="Collegamento ipertestuale" xfId="44"/>
    <cellStyle name="Collegamento ipertestuale visitato" xfId="45"/>
    <cellStyle name="Collegamento ipertestuale" xfId="46"/>
    <cellStyle name="Collegamento ipertestuale visitato" xfId="47"/>
    <cellStyle name="Collegamento ipertestuale" xfId="48"/>
    <cellStyle name="Collegamento ipertestuale visitato" xfId="49"/>
    <cellStyle name="Collegamento ipertestuale" xfId="50"/>
    <cellStyle name="Collegamento ipertestuale visitato" xfId="51"/>
    <cellStyle name="Collegamento ipertestuale" xfId="52"/>
    <cellStyle name="Collegamento ipertestuale visitato" xfId="53"/>
    <cellStyle name="Collegamento ipertestuale" xfId="54"/>
    <cellStyle name="Collegamento ipertestuale visitato" xfId="55"/>
    <cellStyle name="Collegamento ipertestuale" xfId="56"/>
    <cellStyle name="Collegamento ipertestuale visitato" xfId="57"/>
    <cellStyle name="Collegamento ipertestuale" xfId="58"/>
    <cellStyle name="Collegamento ipertestuale visitato" xfId="59"/>
    <cellStyle name="Collegamento ipertestuale" xfId="60"/>
    <cellStyle name="Collegamento ipertestuale visitato" xfId="61"/>
    <cellStyle name="Collegamento ipertestuale" xfId="62"/>
    <cellStyle name="Collegamento ipertestuale visitato" xfId="63"/>
    <cellStyle name="Collegamento ipertestuale" xfId="64"/>
    <cellStyle name="Collegamento ipertestuale visitato" xfId="65"/>
    <cellStyle name="Collegamento ipertestuale" xfId="66"/>
    <cellStyle name="Collegamento ipertestuale visitato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0"/>
  <sheetViews>
    <sheetView tabSelected="1" view="pageLayout" workbookViewId="0" topLeftCell="A1">
      <selection activeCell="C1" sqref="C1:D1"/>
    </sheetView>
  </sheetViews>
  <sheetFormatPr defaultColWidth="10.875" defaultRowHeight="25.5" customHeight="1"/>
  <cols>
    <col min="1" max="1" width="84.50390625" style="3" customWidth="1"/>
    <col min="2" max="2" width="8.875" style="2" customWidth="1"/>
    <col min="3" max="5" width="13.625" style="2" customWidth="1"/>
    <col min="6" max="6" width="10.00390625" style="2" customWidth="1"/>
    <col min="7" max="8" width="13.625" style="2" customWidth="1"/>
    <col min="9" max="9" width="16.50390625" style="2" customWidth="1"/>
    <col min="10" max="10" width="6.875" style="2" customWidth="1"/>
    <col min="11" max="11" width="4.625" style="2" customWidth="1"/>
    <col min="12" max="12" width="43.875" style="1" customWidth="1"/>
    <col min="13" max="14" width="14.625" style="179" customWidth="1"/>
    <col min="15" max="15" width="17.375" style="179" customWidth="1"/>
    <col min="16" max="16384" width="10.875" style="1" customWidth="1"/>
  </cols>
  <sheetData>
    <row r="1" spans="3:14" ht="26.1" customHeight="1" thickBot="1">
      <c r="C1" s="216"/>
      <c r="D1" s="216"/>
      <c r="F1" s="120"/>
      <c r="G1" s="217"/>
      <c r="H1" s="218"/>
      <c r="I1" s="119"/>
      <c r="K1" s="155"/>
      <c r="L1" s="37"/>
      <c r="M1" s="248" t="s">
        <v>78</v>
      </c>
      <c r="N1" s="248"/>
    </row>
    <row r="2" spans="1:15" ht="26.1" customHeight="1">
      <c r="A2" s="219" t="s">
        <v>10</v>
      </c>
      <c r="B2" s="221" t="s">
        <v>66</v>
      </c>
      <c r="C2" s="223" t="s">
        <v>77</v>
      </c>
      <c r="D2" s="224"/>
      <c r="E2" s="224"/>
      <c r="F2" s="225"/>
      <c r="G2" s="226" t="s">
        <v>65</v>
      </c>
      <c r="H2" s="225"/>
      <c r="I2" s="229" t="s">
        <v>3</v>
      </c>
      <c r="J2" s="231" t="s">
        <v>5</v>
      </c>
      <c r="K2" s="156"/>
      <c r="L2" s="245" t="s">
        <v>79</v>
      </c>
      <c r="M2" s="223" t="s">
        <v>80</v>
      </c>
      <c r="N2" s="247"/>
      <c r="O2" s="183"/>
    </row>
    <row r="3" spans="1:15" s="37" customFormat="1" ht="26.1" customHeight="1" thickBot="1">
      <c r="A3" s="220"/>
      <c r="B3" s="222"/>
      <c r="C3" s="110" t="s">
        <v>9</v>
      </c>
      <c r="D3" s="32" t="s">
        <v>8</v>
      </c>
      <c r="E3" s="33" t="s">
        <v>3</v>
      </c>
      <c r="F3" s="33" t="s">
        <v>5</v>
      </c>
      <c r="G3" s="33" t="s">
        <v>7</v>
      </c>
      <c r="H3" s="32" t="s">
        <v>6</v>
      </c>
      <c r="I3" s="230"/>
      <c r="J3" s="232"/>
      <c r="K3" s="157"/>
      <c r="L3" s="246"/>
      <c r="M3" s="211" t="s">
        <v>9</v>
      </c>
      <c r="N3" s="212" t="s">
        <v>8</v>
      </c>
      <c r="O3" s="213" t="s">
        <v>3</v>
      </c>
    </row>
    <row r="4" spans="1:15" s="37" customFormat="1" ht="26.1" customHeight="1">
      <c r="A4" s="103" t="s">
        <v>73</v>
      </c>
      <c r="B4" s="102"/>
      <c r="C4" s="101">
        <f>SUM(C5:C13)</f>
        <v>265000</v>
      </c>
      <c r="D4" s="100">
        <f>SUM(D5:D13)</f>
        <v>240000</v>
      </c>
      <c r="E4" s="100">
        <f>C4+D4</f>
        <v>505000</v>
      </c>
      <c r="F4" s="112">
        <f>E4*100/E56</f>
        <v>10.520833333333334</v>
      </c>
      <c r="G4" s="100">
        <f>SUM(G5:G13)</f>
        <v>780000</v>
      </c>
      <c r="H4" s="100">
        <f>SUM(H5:H13)</f>
        <v>765000</v>
      </c>
      <c r="I4" s="102">
        <f>SUM(I5:I13)</f>
        <v>2050000</v>
      </c>
      <c r="J4" s="123">
        <f aca="true" t="shared" si="0" ref="J4:J56">I4*100/$I$56</f>
        <v>13.945578231292517</v>
      </c>
      <c r="K4" s="158"/>
      <c r="L4" s="134" t="s">
        <v>81</v>
      </c>
      <c r="M4" s="181">
        <f>SUM(M5:M11)</f>
        <v>255000</v>
      </c>
      <c r="N4" s="182">
        <f>SUM(N5:N11)</f>
        <v>195000</v>
      </c>
      <c r="O4" s="45">
        <f>M4+N4</f>
        <v>450000</v>
      </c>
    </row>
    <row r="5" spans="1:15" ht="26.1" customHeight="1">
      <c r="A5" s="99" t="s">
        <v>64</v>
      </c>
      <c r="B5" s="96">
        <v>1.11</v>
      </c>
      <c r="C5" s="95">
        <v>30000</v>
      </c>
      <c r="D5" s="94">
        <v>10000</v>
      </c>
      <c r="E5" s="94">
        <f>C5+D5</f>
        <v>40000</v>
      </c>
      <c r="F5" s="8">
        <f>E5*100/$E$56</f>
        <v>0.8333333333333334</v>
      </c>
      <c r="G5" s="94">
        <v>50000</v>
      </c>
      <c r="H5" s="94">
        <v>50000</v>
      </c>
      <c r="I5" s="96">
        <f>C5+D5+G5+H5</f>
        <v>140000</v>
      </c>
      <c r="J5" s="50">
        <f t="shared" si="0"/>
        <v>0.9523809523809523</v>
      </c>
      <c r="K5" s="159"/>
      <c r="L5" s="132">
        <v>1.11</v>
      </c>
      <c r="M5" s="132">
        <v>30000</v>
      </c>
      <c r="N5" s="96">
        <v>10000</v>
      </c>
      <c r="O5" s="10">
        <f aca="true" t="shared" si="1" ref="O5:O56">M5+N5</f>
        <v>40000</v>
      </c>
    </row>
    <row r="6" spans="1:15" ht="26.1" customHeight="1">
      <c r="A6" s="99" t="s">
        <v>63</v>
      </c>
      <c r="B6" s="96">
        <v>1.12</v>
      </c>
      <c r="C6" s="95">
        <v>30000</v>
      </c>
      <c r="D6" s="94">
        <v>30000</v>
      </c>
      <c r="E6" s="94">
        <f aca="true" t="shared" si="2" ref="E6:E13">C6+D6</f>
        <v>60000</v>
      </c>
      <c r="F6" s="8">
        <f aca="true" t="shared" si="3" ref="F6:F56">E6*100/$E$56</f>
        <v>1.25</v>
      </c>
      <c r="G6" s="94">
        <v>100000</v>
      </c>
      <c r="H6" s="94">
        <v>100000</v>
      </c>
      <c r="I6" s="96">
        <f aca="true" t="shared" si="4" ref="I6:I53">C6+D6+G6+H6</f>
        <v>260000</v>
      </c>
      <c r="J6" s="50">
        <f t="shared" si="0"/>
        <v>1.7687074829931972</v>
      </c>
      <c r="K6" s="159"/>
      <c r="L6" s="132">
        <v>1.34</v>
      </c>
      <c r="M6" s="132">
        <v>55000</v>
      </c>
      <c r="N6" s="96">
        <v>20000</v>
      </c>
      <c r="O6" s="10">
        <f t="shared" si="1"/>
        <v>75000</v>
      </c>
    </row>
    <row r="7" spans="1:15" ht="26.1" customHeight="1">
      <c r="A7" s="99" t="s">
        <v>62</v>
      </c>
      <c r="B7" s="96">
        <v>1.13</v>
      </c>
      <c r="C7" s="95">
        <v>20000</v>
      </c>
      <c r="D7" s="94">
        <v>20000</v>
      </c>
      <c r="E7" s="94">
        <f t="shared" si="2"/>
        <v>40000</v>
      </c>
      <c r="F7" s="8">
        <f t="shared" si="3"/>
        <v>0.8333333333333334</v>
      </c>
      <c r="G7" s="94">
        <v>400000</v>
      </c>
      <c r="H7" s="94">
        <v>400000</v>
      </c>
      <c r="I7" s="96">
        <f t="shared" si="4"/>
        <v>840000</v>
      </c>
      <c r="J7" s="50">
        <f t="shared" si="0"/>
        <v>5.714285714285714</v>
      </c>
      <c r="K7" s="159"/>
      <c r="L7" s="132">
        <v>2.13</v>
      </c>
      <c r="M7" s="132">
        <v>75000</v>
      </c>
      <c r="N7" s="96">
        <v>75000</v>
      </c>
      <c r="O7" s="10">
        <f t="shared" si="1"/>
        <v>150000</v>
      </c>
    </row>
    <row r="8" spans="1:15" ht="26.1" customHeight="1">
      <c r="A8" s="99" t="s">
        <v>61</v>
      </c>
      <c r="B8" s="96">
        <v>1.21</v>
      </c>
      <c r="C8" s="95">
        <v>30000</v>
      </c>
      <c r="D8" s="94">
        <v>30000</v>
      </c>
      <c r="E8" s="94">
        <f t="shared" si="2"/>
        <v>60000</v>
      </c>
      <c r="F8" s="8">
        <f t="shared" si="3"/>
        <v>1.25</v>
      </c>
      <c r="G8" s="94">
        <v>20000</v>
      </c>
      <c r="H8" s="94">
        <v>20000</v>
      </c>
      <c r="I8" s="96">
        <f t="shared" si="4"/>
        <v>100000</v>
      </c>
      <c r="J8" s="50">
        <f t="shared" si="0"/>
        <v>0.6802721088435374</v>
      </c>
      <c r="K8" s="159"/>
      <c r="L8" s="132">
        <v>2.41</v>
      </c>
      <c r="M8" s="132">
        <v>20000</v>
      </c>
      <c r="N8" s="96">
        <v>20000</v>
      </c>
      <c r="O8" s="10">
        <f t="shared" si="1"/>
        <v>40000</v>
      </c>
    </row>
    <row r="9" spans="1:15" ht="26.1" customHeight="1">
      <c r="A9" s="99" t="s">
        <v>60</v>
      </c>
      <c r="B9" s="96">
        <v>1.22</v>
      </c>
      <c r="C9" s="95">
        <v>20000</v>
      </c>
      <c r="D9" s="94">
        <v>40000</v>
      </c>
      <c r="E9" s="94">
        <f t="shared" si="2"/>
        <v>60000</v>
      </c>
      <c r="F9" s="8">
        <f t="shared" si="3"/>
        <v>1.25</v>
      </c>
      <c r="G9" s="94">
        <v>40000</v>
      </c>
      <c r="H9" s="94">
        <v>40000</v>
      </c>
      <c r="I9" s="96">
        <f t="shared" si="4"/>
        <v>140000</v>
      </c>
      <c r="J9" s="50">
        <f t="shared" si="0"/>
        <v>0.9523809523809523</v>
      </c>
      <c r="K9" s="159"/>
      <c r="L9" s="132">
        <v>2.42</v>
      </c>
      <c r="M9" s="132">
        <v>30000</v>
      </c>
      <c r="N9" s="96">
        <v>25000</v>
      </c>
      <c r="O9" s="10">
        <f t="shared" si="1"/>
        <v>55000</v>
      </c>
    </row>
    <row r="10" spans="1:15" ht="26.1" customHeight="1">
      <c r="A10" s="99" t="s">
        <v>59</v>
      </c>
      <c r="B10" s="96">
        <v>1.31</v>
      </c>
      <c r="C10" s="95">
        <v>0</v>
      </c>
      <c r="D10" s="94">
        <v>10000</v>
      </c>
      <c r="E10" s="94">
        <f t="shared" si="2"/>
        <v>10000</v>
      </c>
      <c r="F10" s="8">
        <f t="shared" si="3"/>
        <v>0.20833333333333334</v>
      </c>
      <c r="G10" s="94">
        <v>40000</v>
      </c>
      <c r="H10" s="94">
        <v>20000</v>
      </c>
      <c r="I10" s="96">
        <f t="shared" si="4"/>
        <v>70000</v>
      </c>
      <c r="J10" s="50">
        <f t="shared" si="0"/>
        <v>0.47619047619047616</v>
      </c>
      <c r="K10" s="159"/>
      <c r="L10" s="132">
        <v>2.51</v>
      </c>
      <c r="M10" s="132">
        <v>30000</v>
      </c>
      <c r="N10" s="96">
        <v>30000</v>
      </c>
      <c r="O10" s="10">
        <f t="shared" si="1"/>
        <v>60000</v>
      </c>
    </row>
    <row r="11" spans="1:15" ht="26.1" customHeight="1" thickBot="1">
      <c r="A11" s="99" t="s">
        <v>58</v>
      </c>
      <c r="B11" s="96">
        <v>1.32</v>
      </c>
      <c r="C11" s="95">
        <v>50000</v>
      </c>
      <c r="D11" s="94">
        <v>50000</v>
      </c>
      <c r="E11" s="94">
        <f t="shared" si="2"/>
        <v>100000</v>
      </c>
      <c r="F11" s="8">
        <f t="shared" si="3"/>
        <v>2.0833333333333335</v>
      </c>
      <c r="G11" s="94">
        <v>50000</v>
      </c>
      <c r="H11" s="94">
        <v>50000</v>
      </c>
      <c r="I11" s="96">
        <f t="shared" si="4"/>
        <v>200000</v>
      </c>
      <c r="J11" s="50">
        <f t="shared" si="0"/>
        <v>1.3605442176870748</v>
      </c>
      <c r="K11" s="159"/>
      <c r="L11" s="133">
        <v>2.61</v>
      </c>
      <c r="M11" s="133">
        <v>15000</v>
      </c>
      <c r="N11" s="151">
        <v>15000</v>
      </c>
      <c r="O11" s="184">
        <f t="shared" si="1"/>
        <v>30000</v>
      </c>
    </row>
    <row r="12" spans="1:15" ht="26.1" customHeight="1">
      <c r="A12" s="99" t="s">
        <v>67</v>
      </c>
      <c r="B12" s="96">
        <v>1.33</v>
      </c>
      <c r="C12" s="95">
        <v>30000</v>
      </c>
      <c r="D12" s="94">
        <v>30000</v>
      </c>
      <c r="E12" s="94">
        <f t="shared" si="2"/>
        <v>60000</v>
      </c>
      <c r="F12" s="8">
        <f t="shared" si="3"/>
        <v>1.25</v>
      </c>
      <c r="G12" s="94">
        <v>70000</v>
      </c>
      <c r="H12" s="94">
        <v>70000</v>
      </c>
      <c r="I12" s="96">
        <f t="shared" si="4"/>
        <v>200000</v>
      </c>
      <c r="J12" s="50">
        <f t="shared" si="0"/>
        <v>1.3605442176870748</v>
      </c>
      <c r="K12" s="159"/>
      <c r="L12" s="131" t="s">
        <v>82</v>
      </c>
      <c r="M12" s="165">
        <f>SUM(M13:M27)</f>
        <v>720000</v>
      </c>
      <c r="N12" s="166">
        <f>SUM(N13:N27)</f>
        <v>825000</v>
      </c>
      <c r="O12" s="121">
        <f t="shared" si="1"/>
        <v>1545000</v>
      </c>
    </row>
    <row r="13" spans="1:15" ht="26.1" customHeight="1">
      <c r="A13" s="99" t="s">
        <v>57</v>
      </c>
      <c r="B13" s="96">
        <v>1.34</v>
      </c>
      <c r="C13" s="95">
        <v>55000</v>
      </c>
      <c r="D13" s="94">
        <v>20000</v>
      </c>
      <c r="E13" s="94">
        <f t="shared" si="2"/>
        <v>75000</v>
      </c>
      <c r="F13" s="8">
        <f t="shared" si="3"/>
        <v>1.5625</v>
      </c>
      <c r="G13" s="94">
        <v>10000</v>
      </c>
      <c r="H13" s="94">
        <v>15000</v>
      </c>
      <c r="I13" s="104">
        <f t="shared" si="4"/>
        <v>100000</v>
      </c>
      <c r="J13" s="44">
        <f t="shared" si="0"/>
        <v>0.6802721088435374</v>
      </c>
      <c r="K13" s="159"/>
      <c r="L13" s="132">
        <v>1.12</v>
      </c>
      <c r="M13" s="132">
        <v>30000</v>
      </c>
      <c r="N13" s="96">
        <v>30000</v>
      </c>
      <c r="O13" s="10">
        <f t="shared" si="1"/>
        <v>60000</v>
      </c>
    </row>
    <row r="14" spans="1:15" s="37" customFormat="1" ht="26.1" customHeight="1">
      <c r="A14" s="109" t="s">
        <v>74</v>
      </c>
      <c r="B14" s="106"/>
      <c r="C14" s="108">
        <f>SUM(C15:C23)</f>
        <v>400000</v>
      </c>
      <c r="D14" s="107">
        <f>SUM(D15:D23)</f>
        <v>435000</v>
      </c>
      <c r="E14" s="107">
        <f>C14+D14</f>
        <v>835000</v>
      </c>
      <c r="F14" s="112">
        <f t="shared" si="3"/>
        <v>17.395833333333332</v>
      </c>
      <c r="G14" s="107">
        <f>SUM(G15:G23)</f>
        <v>1050000</v>
      </c>
      <c r="H14" s="107">
        <f>SUM(H15:H23)</f>
        <v>1080000</v>
      </c>
      <c r="I14" s="106">
        <f t="shared" si="4"/>
        <v>2965000</v>
      </c>
      <c r="J14" s="123">
        <f t="shared" si="0"/>
        <v>20.170068027210885</v>
      </c>
      <c r="K14" s="158"/>
      <c r="L14" s="132">
        <v>1.21</v>
      </c>
      <c r="M14" s="132">
        <v>30000</v>
      </c>
      <c r="N14" s="96">
        <v>30000</v>
      </c>
      <c r="O14" s="10">
        <f t="shared" si="1"/>
        <v>60000</v>
      </c>
    </row>
    <row r="15" spans="1:15" ht="26.1" customHeight="1">
      <c r="A15" s="99" t="s">
        <v>56</v>
      </c>
      <c r="B15" s="96">
        <v>2.11</v>
      </c>
      <c r="C15" s="95">
        <v>30000</v>
      </c>
      <c r="D15" s="94">
        <v>30000</v>
      </c>
      <c r="E15" s="94">
        <f>C15+D15</f>
        <v>60000</v>
      </c>
      <c r="F15" s="8">
        <f t="shared" si="3"/>
        <v>1.25</v>
      </c>
      <c r="G15" s="94">
        <v>130000</v>
      </c>
      <c r="H15" s="94">
        <v>130000</v>
      </c>
      <c r="I15" s="96">
        <f t="shared" si="4"/>
        <v>320000</v>
      </c>
      <c r="J15" s="50">
        <f t="shared" si="0"/>
        <v>2.17687074829932</v>
      </c>
      <c r="K15" s="159"/>
      <c r="L15" s="132">
        <v>1.22</v>
      </c>
      <c r="M15" s="132">
        <v>20000</v>
      </c>
      <c r="N15" s="96">
        <v>40000</v>
      </c>
      <c r="O15" s="10">
        <f t="shared" si="1"/>
        <v>60000</v>
      </c>
    </row>
    <row r="16" spans="1:15" ht="26.1" customHeight="1">
      <c r="A16" s="99" t="s">
        <v>55</v>
      </c>
      <c r="B16" s="96">
        <v>2.12</v>
      </c>
      <c r="C16" s="95">
        <v>100000</v>
      </c>
      <c r="D16" s="94">
        <v>120000</v>
      </c>
      <c r="E16" s="94">
        <f aca="true" t="shared" si="5" ref="E16:E23">C16+D16</f>
        <v>220000</v>
      </c>
      <c r="F16" s="8">
        <f t="shared" si="3"/>
        <v>4.583333333333333</v>
      </c>
      <c r="G16" s="94">
        <v>290000</v>
      </c>
      <c r="H16" s="94">
        <v>290000</v>
      </c>
      <c r="I16" s="96">
        <f t="shared" si="4"/>
        <v>800000</v>
      </c>
      <c r="J16" s="50">
        <f t="shared" si="0"/>
        <v>5.442176870748299</v>
      </c>
      <c r="K16" s="159"/>
      <c r="L16" s="132">
        <v>2.11</v>
      </c>
      <c r="M16" s="132">
        <v>30000</v>
      </c>
      <c r="N16" s="96">
        <v>30000</v>
      </c>
      <c r="O16" s="10">
        <f t="shared" si="1"/>
        <v>60000</v>
      </c>
    </row>
    <row r="17" spans="1:15" ht="26.1" customHeight="1">
      <c r="A17" s="1" t="s">
        <v>54</v>
      </c>
      <c r="B17" s="96">
        <v>2.13</v>
      </c>
      <c r="C17" s="95">
        <v>75000</v>
      </c>
      <c r="D17" s="94">
        <v>75000</v>
      </c>
      <c r="E17" s="94">
        <f t="shared" si="5"/>
        <v>150000</v>
      </c>
      <c r="F17" s="8">
        <f t="shared" si="3"/>
        <v>3.125</v>
      </c>
      <c r="G17" s="94">
        <v>70000</v>
      </c>
      <c r="H17" s="94">
        <v>70000</v>
      </c>
      <c r="I17" s="96">
        <f t="shared" si="4"/>
        <v>290000</v>
      </c>
      <c r="J17" s="50">
        <f t="shared" si="0"/>
        <v>1.9727891156462585</v>
      </c>
      <c r="K17" s="159"/>
      <c r="L17" s="132">
        <v>2.12</v>
      </c>
      <c r="M17" s="132">
        <v>100000</v>
      </c>
      <c r="N17" s="96">
        <v>120000</v>
      </c>
      <c r="O17" s="10">
        <f t="shared" si="1"/>
        <v>220000</v>
      </c>
    </row>
    <row r="18" spans="1:15" ht="26.1" customHeight="1">
      <c r="A18" s="99" t="s">
        <v>53</v>
      </c>
      <c r="B18" s="96">
        <v>2.21</v>
      </c>
      <c r="C18" s="95">
        <v>0</v>
      </c>
      <c r="D18" s="94">
        <v>0</v>
      </c>
      <c r="E18" s="94">
        <f t="shared" si="5"/>
        <v>0</v>
      </c>
      <c r="F18" s="8">
        <f t="shared" si="3"/>
        <v>0</v>
      </c>
      <c r="G18" s="94">
        <v>155000</v>
      </c>
      <c r="H18" s="94">
        <v>165000</v>
      </c>
      <c r="I18" s="96">
        <f t="shared" si="4"/>
        <v>320000</v>
      </c>
      <c r="J18" s="50">
        <f t="shared" si="0"/>
        <v>2.17687074829932</v>
      </c>
      <c r="K18" s="159"/>
      <c r="L18" s="132">
        <v>2.21</v>
      </c>
      <c r="M18" s="132">
        <v>0</v>
      </c>
      <c r="N18" s="96">
        <v>0</v>
      </c>
      <c r="O18" s="10">
        <f t="shared" si="1"/>
        <v>0</v>
      </c>
    </row>
    <row r="19" spans="1:15" ht="26.1" customHeight="1">
      <c r="A19" s="99" t="s">
        <v>52</v>
      </c>
      <c r="B19" s="96">
        <v>2.31</v>
      </c>
      <c r="C19" s="95">
        <v>100000</v>
      </c>
      <c r="D19" s="94">
        <v>120000</v>
      </c>
      <c r="E19" s="94">
        <f t="shared" si="5"/>
        <v>220000</v>
      </c>
      <c r="F19" s="8">
        <f t="shared" si="3"/>
        <v>4.583333333333333</v>
      </c>
      <c r="G19" s="94">
        <v>240000</v>
      </c>
      <c r="H19" s="94">
        <v>240000</v>
      </c>
      <c r="I19" s="96">
        <f t="shared" si="4"/>
        <v>700000</v>
      </c>
      <c r="J19" s="50">
        <f t="shared" si="0"/>
        <v>4.761904761904762</v>
      </c>
      <c r="K19" s="159"/>
      <c r="L19" s="132">
        <v>2.31</v>
      </c>
      <c r="M19" s="132">
        <v>100000</v>
      </c>
      <c r="N19" s="96">
        <v>120000</v>
      </c>
      <c r="O19" s="10">
        <f t="shared" si="1"/>
        <v>220000</v>
      </c>
    </row>
    <row r="20" spans="1:15" ht="26.1" customHeight="1">
      <c r="A20" s="99" t="s">
        <v>51</v>
      </c>
      <c r="B20" s="96">
        <v>2.41</v>
      </c>
      <c r="C20" s="95">
        <v>20000</v>
      </c>
      <c r="D20" s="94">
        <v>20000</v>
      </c>
      <c r="E20" s="94">
        <f t="shared" si="5"/>
        <v>40000</v>
      </c>
      <c r="F20" s="8">
        <f t="shared" si="3"/>
        <v>0.8333333333333334</v>
      </c>
      <c r="G20" s="94">
        <v>20000</v>
      </c>
      <c r="H20" s="94">
        <v>20000</v>
      </c>
      <c r="I20" s="96">
        <f t="shared" si="4"/>
        <v>80000</v>
      </c>
      <c r="J20" s="50">
        <f t="shared" si="0"/>
        <v>0.54421768707483</v>
      </c>
      <c r="K20" s="159"/>
      <c r="L20" s="135">
        <v>3.11</v>
      </c>
      <c r="M20" s="132">
        <v>10000</v>
      </c>
      <c r="N20" s="96">
        <v>20000</v>
      </c>
      <c r="O20" s="10">
        <f t="shared" si="1"/>
        <v>30000</v>
      </c>
    </row>
    <row r="21" spans="1:15" ht="26.1" customHeight="1">
      <c r="A21" s="99" t="s">
        <v>50</v>
      </c>
      <c r="B21" s="96">
        <v>2.42</v>
      </c>
      <c r="C21" s="95">
        <v>30000</v>
      </c>
      <c r="D21" s="94">
        <v>25000</v>
      </c>
      <c r="E21" s="94">
        <f t="shared" si="5"/>
        <v>55000</v>
      </c>
      <c r="F21" s="8">
        <f t="shared" si="3"/>
        <v>1.1458333333333333</v>
      </c>
      <c r="G21" s="94">
        <v>15000</v>
      </c>
      <c r="H21" s="94">
        <v>15000</v>
      </c>
      <c r="I21" s="96">
        <f t="shared" si="4"/>
        <v>85000</v>
      </c>
      <c r="J21" s="50">
        <f t="shared" si="0"/>
        <v>0.5782312925170068</v>
      </c>
      <c r="K21" s="159"/>
      <c r="L21" s="135">
        <v>3.12</v>
      </c>
      <c r="M21" s="132">
        <v>20000</v>
      </c>
      <c r="N21" s="96">
        <v>20000</v>
      </c>
      <c r="O21" s="10">
        <f t="shared" si="1"/>
        <v>40000</v>
      </c>
    </row>
    <row r="22" spans="1:15" ht="26.1" customHeight="1">
      <c r="A22" s="99" t="s">
        <v>49</v>
      </c>
      <c r="B22" s="96">
        <v>2.51</v>
      </c>
      <c r="C22" s="95">
        <v>30000</v>
      </c>
      <c r="D22" s="94">
        <v>30000</v>
      </c>
      <c r="E22" s="94">
        <f t="shared" si="5"/>
        <v>60000</v>
      </c>
      <c r="F22" s="8">
        <f t="shared" si="3"/>
        <v>1.25</v>
      </c>
      <c r="G22" s="94">
        <v>50000</v>
      </c>
      <c r="H22" s="94">
        <v>50000</v>
      </c>
      <c r="I22" s="96">
        <f t="shared" si="4"/>
        <v>160000</v>
      </c>
      <c r="J22" s="50">
        <f t="shared" si="0"/>
        <v>1.08843537414966</v>
      </c>
      <c r="K22" s="159"/>
      <c r="L22" s="135">
        <v>3.21</v>
      </c>
      <c r="M22" s="132">
        <v>150000</v>
      </c>
      <c r="N22" s="96">
        <v>150000</v>
      </c>
      <c r="O22" s="10">
        <f t="shared" si="1"/>
        <v>300000</v>
      </c>
    </row>
    <row r="23" spans="1:15" ht="26.1" customHeight="1">
      <c r="A23" s="98" t="s">
        <v>48</v>
      </c>
      <c r="B23" s="104">
        <v>2.61</v>
      </c>
      <c r="C23" s="214">
        <v>15000</v>
      </c>
      <c r="D23" s="105">
        <v>15000</v>
      </c>
      <c r="E23" s="94">
        <f t="shared" si="5"/>
        <v>30000</v>
      </c>
      <c r="F23" s="8">
        <f t="shared" si="3"/>
        <v>0.625</v>
      </c>
      <c r="G23" s="105">
        <v>80000</v>
      </c>
      <c r="H23" s="105">
        <v>100000</v>
      </c>
      <c r="I23" s="104">
        <f t="shared" si="4"/>
        <v>210000</v>
      </c>
      <c r="J23" s="44">
        <f t="shared" si="0"/>
        <v>1.4285714285714286</v>
      </c>
      <c r="K23" s="159"/>
      <c r="L23" s="135">
        <v>3.22</v>
      </c>
      <c r="M23" s="132">
        <v>150000</v>
      </c>
      <c r="N23" s="96">
        <v>150000</v>
      </c>
      <c r="O23" s="10">
        <f t="shared" si="1"/>
        <v>300000</v>
      </c>
    </row>
    <row r="24" spans="1:15" s="37" customFormat="1" ht="26.1" customHeight="1">
      <c r="A24" s="93" t="s">
        <v>75</v>
      </c>
      <c r="B24" s="92"/>
      <c r="C24" s="91">
        <f>SUM(C25:C32)</f>
        <v>410000</v>
      </c>
      <c r="D24" s="90">
        <f>SUM(D25:D32)</f>
        <v>455000</v>
      </c>
      <c r="E24" s="90">
        <f>C24+D24</f>
        <v>865000</v>
      </c>
      <c r="F24" s="112">
        <f t="shared" si="3"/>
        <v>18.020833333333332</v>
      </c>
      <c r="G24" s="90">
        <f>SUM(G25:G32)</f>
        <v>630000</v>
      </c>
      <c r="H24" s="90">
        <f>SUM(H25:H32)</f>
        <v>625000</v>
      </c>
      <c r="I24" s="92">
        <f t="shared" si="4"/>
        <v>2120000</v>
      </c>
      <c r="J24" s="123">
        <f t="shared" si="0"/>
        <v>14.421768707482993</v>
      </c>
      <c r="K24" s="158"/>
      <c r="L24" s="135">
        <v>3.31</v>
      </c>
      <c r="M24" s="132">
        <v>30000</v>
      </c>
      <c r="N24" s="96">
        <v>60000</v>
      </c>
      <c r="O24" s="10">
        <f t="shared" si="1"/>
        <v>90000</v>
      </c>
    </row>
    <row r="25" spans="1:15" ht="26.1" customHeight="1">
      <c r="A25" s="89" t="s">
        <v>47</v>
      </c>
      <c r="B25" s="88">
        <v>3.11</v>
      </c>
      <c r="C25" s="87">
        <v>10000</v>
      </c>
      <c r="D25" s="86">
        <v>20000</v>
      </c>
      <c r="E25" s="86">
        <f>C25+D25</f>
        <v>30000</v>
      </c>
      <c r="F25" s="8">
        <f t="shared" si="3"/>
        <v>0.625</v>
      </c>
      <c r="G25" s="86">
        <v>30000</v>
      </c>
      <c r="H25" s="86">
        <v>30000</v>
      </c>
      <c r="I25" s="88">
        <f t="shared" si="4"/>
        <v>90000</v>
      </c>
      <c r="J25" s="50">
        <f t="shared" si="0"/>
        <v>0.6122448979591837</v>
      </c>
      <c r="K25" s="159"/>
      <c r="L25" s="135">
        <v>3.41</v>
      </c>
      <c r="M25" s="132">
        <v>0</v>
      </c>
      <c r="N25" s="96">
        <v>35000</v>
      </c>
      <c r="O25" s="10">
        <f t="shared" si="1"/>
        <v>35000</v>
      </c>
    </row>
    <row r="26" spans="1:15" ht="26.1" customHeight="1">
      <c r="A26" s="89" t="s">
        <v>46</v>
      </c>
      <c r="B26" s="88">
        <v>3.12</v>
      </c>
      <c r="C26" s="87">
        <v>20000</v>
      </c>
      <c r="D26" s="86">
        <v>20000</v>
      </c>
      <c r="E26" s="86">
        <f aca="true" t="shared" si="6" ref="E26:E32">C26+D26</f>
        <v>40000</v>
      </c>
      <c r="F26" s="8">
        <f t="shared" si="3"/>
        <v>0.8333333333333334</v>
      </c>
      <c r="G26" s="86">
        <v>20000</v>
      </c>
      <c r="H26" s="86">
        <v>20000</v>
      </c>
      <c r="I26" s="88">
        <f t="shared" si="4"/>
        <v>80000</v>
      </c>
      <c r="J26" s="50">
        <f t="shared" si="0"/>
        <v>0.54421768707483</v>
      </c>
      <c r="K26" s="159"/>
      <c r="L26" s="135">
        <v>3.42</v>
      </c>
      <c r="M26" s="132">
        <v>20000</v>
      </c>
      <c r="N26" s="96">
        <v>20000</v>
      </c>
      <c r="O26" s="10">
        <f t="shared" si="1"/>
        <v>40000</v>
      </c>
    </row>
    <row r="27" spans="1:15" ht="26.1" customHeight="1" thickBot="1">
      <c r="A27" s="89" t="s">
        <v>45</v>
      </c>
      <c r="B27" s="88">
        <v>3.21</v>
      </c>
      <c r="C27" s="87">
        <v>150000</v>
      </c>
      <c r="D27" s="86">
        <v>150000</v>
      </c>
      <c r="E27" s="86">
        <f t="shared" si="6"/>
        <v>300000</v>
      </c>
      <c r="F27" s="8">
        <f t="shared" si="3"/>
        <v>6.25</v>
      </c>
      <c r="G27" s="86">
        <v>150000</v>
      </c>
      <c r="H27" s="86">
        <v>150000</v>
      </c>
      <c r="I27" s="88">
        <f t="shared" si="4"/>
        <v>600000</v>
      </c>
      <c r="J27" s="50">
        <f t="shared" si="0"/>
        <v>4.081632653061225</v>
      </c>
      <c r="K27" s="159"/>
      <c r="L27" s="137">
        <v>3.43</v>
      </c>
      <c r="M27" s="133">
        <v>30000</v>
      </c>
      <c r="N27" s="151">
        <v>0</v>
      </c>
      <c r="O27" s="184">
        <f t="shared" si="1"/>
        <v>30000</v>
      </c>
    </row>
    <row r="28" spans="1:15" ht="26.1" customHeight="1">
      <c r="A28" s="89" t="s">
        <v>44</v>
      </c>
      <c r="B28" s="88">
        <v>3.22</v>
      </c>
      <c r="C28" s="95">
        <v>150000</v>
      </c>
      <c r="D28" s="94">
        <v>150000</v>
      </c>
      <c r="E28" s="86">
        <f t="shared" si="6"/>
        <v>300000</v>
      </c>
      <c r="F28" s="8">
        <f t="shared" si="3"/>
        <v>6.25</v>
      </c>
      <c r="G28" s="86">
        <v>230000</v>
      </c>
      <c r="H28" s="86">
        <v>230000</v>
      </c>
      <c r="I28" s="88">
        <f t="shared" si="4"/>
        <v>760000</v>
      </c>
      <c r="J28" s="50">
        <f t="shared" si="0"/>
        <v>5.170068027210885</v>
      </c>
      <c r="K28" s="159"/>
      <c r="L28" s="131" t="s">
        <v>83</v>
      </c>
      <c r="M28" s="165">
        <f>SUM(M29:M37)</f>
        <v>220000</v>
      </c>
      <c r="N28" s="166">
        <f aca="true" t="shared" si="7" ref="N28">SUM(N29:N37)</f>
        <v>180000</v>
      </c>
      <c r="O28" s="121">
        <f t="shared" si="1"/>
        <v>400000</v>
      </c>
    </row>
    <row r="29" spans="1:15" ht="26.1" customHeight="1">
      <c r="A29" s="89" t="s">
        <v>43</v>
      </c>
      <c r="B29" s="88">
        <v>3.31</v>
      </c>
      <c r="C29" s="95">
        <v>30000</v>
      </c>
      <c r="D29" s="94">
        <v>60000</v>
      </c>
      <c r="E29" s="86">
        <f t="shared" si="6"/>
        <v>90000</v>
      </c>
      <c r="F29" s="8">
        <f t="shared" si="3"/>
        <v>1.875</v>
      </c>
      <c r="G29" s="86">
        <v>40000</v>
      </c>
      <c r="H29" s="86">
        <v>40000</v>
      </c>
      <c r="I29" s="88">
        <f t="shared" si="4"/>
        <v>170000</v>
      </c>
      <c r="J29" s="50">
        <f t="shared" si="0"/>
        <v>1.1564625850340136</v>
      </c>
      <c r="K29" s="159"/>
      <c r="L29" s="136">
        <v>4.11</v>
      </c>
      <c r="M29" s="152">
        <v>20000</v>
      </c>
      <c r="N29" s="153">
        <v>0</v>
      </c>
      <c r="O29" s="10">
        <f t="shared" si="1"/>
        <v>20000</v>
      </c>
    </row>
    <row r="30" spans="1:15" ht="26.1" customHeight="1">
      <c r="A30" s="89" t="s">
        <v>42</v>
      </c>
      <c r="B30" s="88">
        <v>3.41</v>
      </c>
      <c r="C30" s="87">
        <v>0</v>
      </c>
      <c r="D30" s="86">
        <v>35000</v>
      </c>
      <c r="E30" s="86">
        <f t="shared" si="6"/>
        <v>35000</v>
      </c>
      <c r="F30" s="8">
        <f t="shared" si="3"/>
        <v>0.7291666666666666</v>
      </c>
      <c r="G30" s="86">
        <v>40000</v>
      </c>
      <c r="H30" s="86">
        <v>35000</v>
      </c>
      <c r="I30" s="88">
        <f t="shared" si="4"/>
        <v>110000</v>
      </c>
      <c r="J30" s="50">
        <f t="shared" si="0"/>
        <v>0.7482993197278912</v>
      </c>
      <c r="K30" s="159"/>
      <c r="L30" s="136">
        <v>4.12</v>
      </c>
      <c r="M30" s="152">
        <v>40000</v>
      </c>
      <c r="N30" s="153">
        <v>40000</v>
      </c>
      <c r="O30" s="10">
        <f t="shared" si="1"/>
        <v>80000</v>
      </c>
    </row>
    <row r="31" spans="1:15" ht="26.1" customHeight="1">
      <c r="A31" s="89" t="s">
        <v>41</v>
      </c>
      <c r="B31" s="88">
        <v>3.42</v>
      </c>
      <c r="C31" s="87">
        <v>20000</v>
      </c>
      <c r="D31" s="86">
        <v>20000</v>
      </c>
      <c r="E31" s="86">
        <f t="shared" si="6"/>
        <v>40000</v>
      </c>
      <c r="F31" s="8">
        <f t="shared" si="3"/>
        <v>0.8333333333333334</v>
      </c>
      <c r="G31" s="86">
        <v>120000</v>
      </c>
      <c r="H31" s="86">
        <v>120000</v>
      </c>
      <c r="I31" s="88">
        <f t="shared" si="4"/>
        <v>280000</v>
      </c>
      <c r="J31" s="50">
        <f t="shared" si="0"/>
        <v>1.9047619047619047</v>
      </c>
      <c r="K31" s="159"/>
      <c r="L31" s="136">
        <v>4.13</v>
      </c>
      <c r="M31" s="152">
        <v>0</v>
      </c>
      <c r="N31" s="153">
        <v>0</v>
      </c>
      <c r="O31" s="10">
        <f t="shared" si="1"/>
        <v>0</v>
      </c>
    </row>
    <row r="32" spans="1:15" ht="26.1" customHeight="1">
      <c r="A32" s="89" t="s">
        <v>40</v>
      </c>
      <c r="B32" s="88">
        <v>3.43</v>
      </c>
      <c r="C32" s="87">
        <v>30000</v>
      </c>
      <c r="D32" s="86">
        <v>0</v>
      </c>
      <c r="E32" s="86">
        <f t="shared" si="6"/>
        <v>30000</v>
      </c>
      <c r="F32" s="8">
        <f t="shared" si="3"/>
        <v>0.625</v>
      </c>
      <c r="G32" s="86">
        <v>0</v>
      </c>
      <c r="H32" s="86">
        <v>0</v>
      </c>
      <c r="I32" s="84">
        <f t="shared" si="4"/>
        <v>30000</v>
      </c>
      <c r="J32" s="44">
        <f t="shared" si="0"/>
        <v>0.20408163265306123</v>
      </c>
      <c r="K32" s="159"/>
      <c r="L32" s="136">
        <v>4.21</v>
      </c>
      <c r="M32" s="152">
        <v>20000</v>
      </c>
      <c r="N32" s="153">
        <v>20000</v>
      </c>
      <c r="O32" s="10">
        <f t="shared" si="1"/>
        <v>40000</v>
      </c>
    </row>
    <row r="33" spans="1:15" s="37" customFormat="1" ht="26.1" customHeight="1">
      <c r="A33" s="63" t="s">
        <v>4</v>
      </c>
      <c r="B33" s="127"/>
      <c r="C33" s="62">
        <f>SUM(C34:C41)</f>
        <v>210000</v>
      </c>
      <c r="D33" s="61">
        <f>SUM(D34:D41)</f>
        <v>145000</v>
      </c>
      <c r="E33" s="61">
        <f>C33+D33</f>
        <v>355000</v>
      </c>
      <c r="F33" s="112">
        <f t="shared" si="3"/>
        <v>7.395833333333333</v>
      </c>
      <c r="G33" s="61">
        <f>SUM(G34:G41)</f>
        <v>730000</v>
      </c>
      <c r="H33" s="61">
        <f>SUM(H34:H41)</f>
        <v>730000</v>
      </c>
      <c r="I33" s="45">
        <f t="shared" si="4"/>
        <v>1815000</v>
      </c>
      <c r="J33" s="123">
        <f t="shared" si="0"/>
        <v>12.346938775510203</v>
      </c>
      <c r="K33" s="158"/>
      <c r="L33" s="136">
        <v>4.22</v>
      </c>
      <c r="M33" s="152">
        <v>20000</v>
      </c>
      <c r="N33" s="153">
        <v>20000</v>
      </c>
      <c r="O33" s="10">
        <f t="shared" si="1"/>
        <v>40000</v>
      </c>
    </row>
    <row r="34" spans="1:15" ht="26.1" customHeight="1">
      <c r="A34" s="76" t="s">
        <v>39</v>
      </c>
      <c r="B34" s="74">
        <v>4.11</v>
      </c>
      <c r="C34" s="75">
        <v>20000</v>
      </c>
      <c r="D34" s="9">
        <v>0</v>
      </c>
      <c r="E34" s="9">
        <f>C34+D34</f>
        <v>20000</v>
      </c>
      <c r="F34" s="8">
        <f t="shared" si="3"/>
        <v>0.4166666666666667</v>
      </c>
      <c r="G34" s="9">
        <v>40000</v>
      </c>
      <c r="H34" s="9">
        <v>40000</v>
      </c>
      <c r="I34" s="10">
        <f t="shared" si="4"/>
        <v>100000</v>
      </c>
      <c r="J34" s="50">
        <f t="shared" si="0"/>
        <v>0.6802721088435374</v>
      </c>
      <c r="K34" s="159"/>
      <c r="L34" s="136">
        <v>4.23</v>
      </c>
      <c r="M34" s="152">
        <v>55000</v>
      </c>
      <c r="N34" s="153">
        <v>45000</v>
      </c>
      <c r="O34" s="10">
        <f t="shared" si="1"/>
        <v>100000</v>
      </c>
    </row>
    <row r="35" spans="1:15" ht="26.1" customHeight="1">
      <c r="A35" s="76" t="s">
        <v>38</v>
      </c>
      <c r="B35" s="74">
        <v>4.12</v>
      </c>
      <c r="C35" s="75">
        <v>40000</v>
      </c>
      <c r="D35" s="9">
        <v>40000</v>
      </c>
      <c r="E35" s="9">
        <f aca="true" t="shared" si="8" ref="E35:E41">C35+D35</f>
        <v>80000</v>
      </c>
      <c r="F35" s="8">
        <f t="shared" si="3"/>
        <v>1.6666666666666667</v>
      </c>
      <c r="G35" s="9">
        <v>40000</v>
      </c>
      <c r="H35" s="9">
        <v>40000</v>
      </c>
      <c r="I35" s="10">
        <f t="shared" si="4"/>
        <v>160000</v>
      </c>
      <c r="J35" s="50">
        <f t="shared" si="0"/>
        <v>1.08843537414966</v>
      </c>
      <c r="K35" s="159"/>
      <c r="L35" s="136">
        <v>4.24</v>
      </c>
      <c r="M35" s="152">
        <v>40000</v>
      </c>
      <c r="N35" s="153">
        <v>0</v>
      </c>
      <c r="O35" s="10">
        <f t="shared" si="1"/>
        <v>40000</v>
      </c>
    </row>
    <row r="36" spans="1:15" ht="26.1" customHeight="1">
      <c r="A36" s="76" t="s">
        <v>37</v>
      </c>
      <c r="B36" s="74">
        <v>4.13</v>
      </c>
      <c r="C36" s="75">
        <v>0</v>
      </c>
      <c r="D36" s="9">
        <v>0</v>
      </c>
      <c r="E36" s="9">
        <f t="shared" si="8"/>
        <v>0</v>
      </c>
      <c r="F36" s="8">
        <f t="shared" si="3"/>
        <v>0</v>
      </c>
      <c r="G36" s="9">
        <v>270000</v>
      </c>
      <c r="H36" s="9">
        <v>270000</v>
      </c>
      <c r="I36" s="10">
        <f t="shared" si="4"/>
        <v>540000</v>
      </c>
      <c r="J36" s="50">
        <f t="shared" si="0"/>
        <v>3.673469387755102</v>
      </c>
      <c r="K36" s="159"/>
      <c r="L36" s="136">
        <v>4.25</v>
      </c>
      <c r="M36" s="152">
        <v>15000</v>
      </c>
      <c r="N36" s="153">
        <v>20000</v>
      </c>
      <c r="O36" s="10">
        <f t="shared" si="1"/>
        <v>35000</v>
      </c>
    </row>
    <row r="37" spans="1:15" ht="26.1" customHeight="1" thickBot="1">
      <c r="A37" s="76" t="s">
        <v>36</v>
      </c>
      <c r="B37" s="74">
        <v>4.21</v>
      </c>
      <c r="C37" s="75">
        <v>20000</v>
      </c>
      <c r="D37" s="9">
        <v>20000</v>
      </c>
      <c r="E37" s="9">
        <f t="shared" si="8"/>
        <v>40000</v>
      </c>
      <c r="F37" s="8">
        <f t="shared" si="3"/>
        <v>0.8333333333333334</v>
      </c>
      <c r="G37" s="9">
        <v>120000</v>
      </c>
      <c r="H37" s="9">
        <v>120000</v>
      </c>
      <c r="I37" s="10">
        <f t="shared" si="4"/>
        <v>280000</v>
      </c>
      <c r="J37" s="50">
        <f t="shared" si="0"/>
        <v>1.9047619047619047</v>
      </c>
      <c r="K37" s="159"/>
      <c r="L37" s="133">
        <v>5.22</v>
      </c>
      <c r="M37" s="133">
        <v>10000</v>
      </c>
      <c r="N37" s="151">
        <v>35000</v>
      </c>
      <c r="O37" s="184">
        <f t="shared" si="1"/>
        <v>45000</v>
      </c>
    </row>
    <row r="38" spans="1:15" ht="26.1" customHeight="1">
      <c r="A38" s="76" t="s">
        <v>35</v>
      </c>
      <c r="B38" s="74">
        <v>4.22</v>
      </c>
      <c r="C38" s="75">
        <v>20000</v>
      </c>
      <c r="D38" s="9">
        <v>20000</v>
      </c>
      <c r="E38" s="9">
        <f t="shared" si="8"/>
        <v>40000</v>
      </c>
      <c r="F38" s="8">
        <f t="shared" si="3"/>
        <v>0.8333333333333334</v>
      </c>
      <c r="G38" s="9">
        <v>90000</v>
      </c>
      <c r="H38" s="9">
        <v>90000</v>
      </c>
      <c r="I38" s="10">
        <f t="shared" si="4"/>
        <v>220000</v>
      </c>
      <c r="J38" s="50">
        <f t="shared" si="0"/>
        <v>1.4965986394557824</v>
      </c>
      <c r="K38" s="159"/>
      <c r="L38" s="131" t="s">
        <v>84</v>
      </c>
      <c r="M38" s="165">
        <f>SUM(M39:M44)</f>
        <v>980000</v>
      </c>
      <c r="N38" s="166">
        <f>SUM(N39:N44)</f>
        <v>720000</v>
      </c>
      <c r="O38" s="121">
        <f t="shared" si="1"/>
        <v>1700000</v>
      </c>
    </row>
    <row r="39" spans="1:15" ht="26.1" customHeight="1">
      <c r="A39" s="76" t="s">
        <v>34</v>
      </c>
      <c r="B39" s="74">
        <v>4.23</v>
      </c>
      <c r="C39" s="75">
        <v>55000</v>
      </c>
      <c r="D39" s="9">
        <v>45000</v>
      </c>
      <c r="E39" s="9">
        <f t="shared" si="8"/>
        <v>100000</v>
      </c>
      <c r="F39" s="8">
        <f t="shared" si="3"/>
        <v>2.0833333333333335</v>
      </c>
      <c r="G39" s="9">
        <v>105000</v>
      </c>
      <c r="H39" s="9">
        <v>105000</v>
      </c>
      <c r="I39" s="10">
        <f t="shared" si="4"/>
        <v>310000</v>
      </c>
      <c r="J39" s="50">
        <f t="shared" si="0"/>
        <v>2.108843537414966</v>
      </c>
      <c r="K39" s="159"/>
      <c r="L39" s="132">
        <v>5.11</v>
      </c>
      <c r="M39" s="132">
        <v>450000</v>
      </c>
      <c r="N39" s="96">
        <v>450000</v>
      </c>
      <c r="O39" s="10">
        <f t="shared" si="1"/>
        <v>900000</v>
      </c>
    </row>
    <row r="40" spans="1:15" ht="26.1" customHeight="1">
      <c r="A40" s="76" t="s">
        <v>33</v>
      </c>
      <c r="B40" s="74">
        <v>4.24</v>
      </c>
      <c r="C40" s="75">
        <v>40000</v>
      </c>
      <c r="D40" s="9">
        <v>0</v>
      </c>
      <c r="E40" s="9">
        <f t="shared" si="8"/>
        <v>40000</v>
      </c>
      <c r="F40" s="8">
        <f t="shared" si="3"/>
        <v>0.8333333333333334</v>
      </c>
      <c r="G40" s="9">
        <v>35000</v>
      </c>
      <c r="H40" s="9">
        <v>35000</v>
      </c>
      <c r="I40" s="10">
        <f t="shared" si="4"/>
        <v>110000</v>
      </c>
      <c r="J40" s="50">
        <f t="shared" si="0"/>
        <v>0.7482993197278912</v>
      </c>
      <c r="K40" s="159"/>
      <c r="L40" s="132">
        <v>5.12</v>
      </c>
      <c r="M40" s="132">
        <v>45000</v>
      </c>
      <c r="N40" s="96">
        <v>45000</v>
      </c>
      <c r="O40" s="10">
        <f t="shared" si="1"/>
        <v>90000</v>
      </c>
    </row>
    <row r="41" spans="1:15" ht="26.1" customHeight="1">
      <c r="A41" s="76" t="s">
        <v>32</v>
      </c>
      <c r="B41" s="74">
        <v>4.25</v>
      </c>
      <c r="C41" s="215">
        <v>15000</v>
      </c>
      <c r="D41" s="9">
        <v>20000</v>
      </c>
      <c r="E41" s="9">
        <f t="shared" si="8"/>
        <v>35000</v>
      </c>
      <c r="F41" s="8">
        <f t="shared" si="3"/>
        <v>0.7291666666666666</v>
      </c>
      <c r="G41" s="9">
        <v>30000</v>
      </c>
      <c r="H41" s="9">
        <v>30000</v>
      </c>
      <c r="I41" s="10">
        <f t="shared" si="4"/>
        <v>95000</v>
      </c>
      <c r="J41" s="44">
        <f t="shared" si="0"/>
        <v>0.6462585034013606</v>
      </c>
      <c r="K41" s="159"/>
      <c r="L41" s="132">
        <v>5.13</v>
      </c>
      <c r="M41" s="132">
        <v>50000</v>
      </c>
      <c r="N41" s="96">
        <v>50000</v>
      </c>
      <c r="O41" s="10">
        <f t="shared" si="1"/>
        <v>100000</v>
      </c>
    </row>
    <row r="42" spans="1:15" s="37" customFormat="1" ht="26.1" customHeight="1">
      <c r="A42" s="103" t="s">
        <v>76</v>
      </c>
      <c r="B42" s="102"/>
      <c r="C42" s="101">
        <f>SUM(C43:C49)</f>
        <v>990000</v>
      </c>
      <c r="D42" s="100">
        <f>SUM(D43:D49)</f>
        <v>755000</v>
      </c>
      <c r="E42" s="100">
        <f>C42+D42</f>
        <v>1745000</v>
      </c>
      <c r="F42" s="112">
        <f t="shared" si="3"/>
        <v>36.354166666666664</v>
      </c>
      <c r="G42" s="100">
        <f>SUM(G43:G49)</f>
        <v>1185000</v>
      </c>
      <c r="H42" s="100">
        <f>SUM(H43:H49)</f>
        <v>1185000</v>
      </c>
      <c r="I42" s="127">
        <f t="shared" si="4"/>
        <v>4115000</v>
      </c>
      <c r="J42" s="123">
        <f t="shared" si="0"/>
        <v>27.993197278911566</v>
      </c>
      <c r="K42" s="158"/>
      <c r="L42" s="132">
        <v>5.21</v>
      </c>
      <c r="M42" s="132">
        <v>375000</v>
      </c>
      <c r="N42" s="96">
        <v>115000</v>
      </c>
      <c r="O42" s="10">
        <f t="shared" si="1"/>
        <v>490000</v>
      </c>
    </row>
    <row r="43" spans="1:15" ht="26.1" customHeight="1">
      <c r="A43" s="99" t="s">
        <v>31</v>
      </c>
      <c r="B43" s="96">
        <v>5.11</v>
      </c>
      <c r="C43" s="95">
        <v>450000</v>
      </c>
      <c r="D43" s="94">
        <v>450000</v>
      </c>
      <c r="E43" s="94">
        <f>C43+D43</f>
        <v>900000</v>
      </c>
      <c r="F43" s="8">
        <f t="shared" si="3"/>
        <v>18.75</v>
      </c>
      <c r="G43" s="94">
        <v>580000</v>
      </c>
      <c r="H43" s="94">
        <v>580000</v>
      </c>
      <c r="I43" s="10">
        <f t="shared" si="4"/>
        <v>2060000</v>
      </c>
      <c r="J43" s="50">
        <f t="shared" si="0"/>
        <v>14.013605442176871</v>
      </c>
      <c r="K43" s="159"/>
      <c r="L43" s="132">
        <v>5.31</v>
      </c>
      <c r="M43" s="132">
        <v>30000</v>
      </c>
      <c r="N43" s="96">
        <v>30000</v>
      </c>
      <c r="O43" s="10">
        <f t="shared" si="1"/>
        <v>60000</v>
      </c>
    </row>
    <row r="44" spans="1:15" ht="26.1" customHeight="1" thickBot="1">
      <c r="A44" s="97" t="s">
        <v>30</v>
      </c>
      <c r="B44" s="96">
        <v>5.12</v>
      </c>
      <c r="C44" s="95">
        <v>45000</v>
      </c>
      <c r="D44" s="94">
        <v>45000</v>
      </c>
      <c r="E44" s="94">
        <f aca="true" t="shared" si="9" ref="E44:E49">C44+D44</f>
        <v>90000</v>
      </c>
      <c r="F44" s="8">
        <f t="shared" si="3"/>
        <v>1.875</v>
      </c>
      <c r="G44" s="94">
        <v>55000</v>
      </c>
      <c r="H44" s="94">
        <v>55000</v>
      </c>
      <c r="I44" s="10">
        <f t="shared" si="4"/>
        <v>200000</v>
      </c>
      <c r="J44" s="50">
        <f t="shared" si="0"/>
        <v>1.3605442176870748</v>
      </c>
      <c r="K44" s="159"/>
      <c r="L44" s="133">
        <v>5.32</v>
      </c>
      <c r="M44" s="133">
        <v>30000</v>
      </c>
      <c r="N44" s="151">
        <v>30000</v>
      </c>
      <c r="O44" s="184">
        <f t="shared" si="1"/>
        <v>60000</v>
      </c>
    </row>
    <row r="45" spans="1:15" ht="26.1" customHeight="1">
      <c r="A45" s="97" t="s">
        <v>29</v>
      </c>
      <c r="B45" s="96">
        <v>5.13</v>
      </c>
      <c r="C45" s="95">
        <v>50000</v>
      </c>
      <c r="D45" s="94">
        <v>50000</v>
      </c>
      <c r="E45" s="94">
        <f t="shared" si="9"/>
        <v>100000</v>
      </c>
      <c r="F45" s="8">
        <f t="shared" si="3"/>
        <v>2.0833333333333335</v>
      </c>
      <c r="G45" s="94">
        <v>50000</v>
      </c>
      <c r="H45" s="94">
        <v>50000</v>
      </c>
      <c r="I45" s="10">
        <f t="shared" si="4"/>
        <v>200000</v>
      </c>
      <c r="J45" s="50">
        <f t="shared" si="0"/>
        <v>1.3605442176870748</v>
      </c>
      <c r="K45" s="159"/>
      <c r="L45" s="131" t="s">
        <v>85</v>
      </c>
      <c r="M45" s="165">
        <f>SUM(M46:M50)</f>
        <v>140000</v>
      </c>
      <c r="N45" s="166">
        <f>SUM(N46:N50)</f>
        <v>170000</v>
      </c>
      <c r="O45" s="121">
        <f t="shared" si="1"/>
        <v>310000</v>
      </c>
    </row>
    <row r="46" spans="1:15" ht="26.1" customHeight="1">
      <c r="A46" s="97" t="s">
        <v>28</v>
      </c>
      <c r="B46" s="96">
        <v>5.21</v>
      </c>
      <c r="C46" s="95">
        <v>375000</v>
      </c>
      <c r="D46" s="94">
        <v>115000</v>
      </c>
      <c r="E46" s="94">
        <f t="shared" si="9"/>
        <v>490000</v>
      </c>
      <c r="F46" s="8">
        <f t="shared" si="3"/>
        <v>10.208333333333334</v>
      </c>
      <c r="G46" s="94">
        <v>200000</v>
      </c>
      <c r="H46" s="94">
        <v>200000</v>
      </c>
      <c r="I46" s="10">
        <f t="shared" si="4"/>
        <v>890000</v>
      </c>
      <c r="J46" s="50">
        <f t="shared" si="0"/>
        <v>6.054421768707483</v>
      </c>
      <c r="K46" s="159"/>
      <c r="L46" s="132">
        <v>1.31</v>
      </c>
      <c r="M46" s="132">
        <v>0</v>
      </c>
      <c r="N46" s="96">
        <v>10000</v>
      </c>
      <c r="O46" s="10">
        <f t="shared" si="1"/>
        <v>10000</v>
      </c>
    </row>
    <row r="47" spans="1:15" ht="26.1" customHeight="1">
      <c r="A47" s="97" t="s">
        <v>27</v>
      </c>
      <c r="B47" s="96">
        <v>5.22</v>
      </c>
      <c r="C47" s="95">
        <v>10000</v>
      </c>
      <c r="D47" s="94">
        <v>35000</v>
      </c>
      <c r="E47" s="94">
        <f t="shared" si="9"/>
        <v>45000</v>
      </c>
      <c r="F47" s="8">
        <f t="shared" si="3"/>
        <v>0.9375</v>
      </c>
      <c r="G47" s="94">
        <v>230000</v>
      </c>
      <c r="H47" s="94">
        <v>230000</v>
      </c>
      <c r="I47" s="10">
        <f t="shared" si="4"/>
        <v>505000</v>
      </c>
      <c r="J47" s="50">
        <f t="shared" si="0"/>
        <v>3.435374149659864</v>
      </c>
      <c r="K47" s="159"/>
      <c r="L47" s="132">
        <v>1.32</v>
      </c>
      <c r="M47" s="132">
        <v>50000</v>
      </c>
      <c r="N47" s="96">
        <v>50000</v>
      </c>
      <c r="O47" s="10">
        <f t="shared" si="1"/>
        <v>100000</v>
      </c>
    </row>
    <row r="48" spans="1:15" ht="26.1" customHeight="1">
      <c r="A48" s="98" t="s">
        <v>26</v>
      </c>
      <c r="B48" s="96">
        <v>5.31</v>
      </c>
      <c r="C48" s="95">
        <v>30000</v>
      </c>
      <c r="D48" s="94">
        <v>30000</v>
      </c>
      <c r="E48" s="94">
        <f t="shared" si="9"/>
        <v>60000</v>
      </c>
      <c r="F48" s="8">
        <f t="shared" si="3"/>
        <v>1.25</v>
      </c>
      <c r="G48" s="94">
        <v>40000</v>
      </c>
      <c r="H48" s="94">
        <v>40000</v>
      </c>
      <c r="I48" s="10">
        <f t="shared" si="4"/>
        <v>140000</v>
      </c>
      <c r="J48" s="50">
        <f t="shared" si="0"/>
        <v>0.9523809523809523</v>
      </c>
      <c r="K48" s="159"/>
      <c r="L48" s="132">
        <v>1.33</v>
      </c>
      <c r="M48" s="132">
        <v>30000</v>
      </c>
      <c r="N48" s="96">
        <v>30000</v>
      </c>
      <c r="O48" s="10">
        <f t="shared" si="1"/>
        <v>60000</v>
      </c>
    </row>
    <row r="49" spans="1:15" ht="26.1" customHeight="1">
      <c r="A49" s="97" t="s">
        <v>25</v>
      </c>
      <c r="B49" s="96">
        <v>5.23</v>
      </c>
      <c r="C49" s="95">
        <v>30000</v>
      </c>
      <c r="D49" s="94">
        <v>30000</v>
      </c>
      <c r="E49" s="94">
        <f t="shared" si="9"/>
        <v>60000</v>
      </c>
      <c r="F49" s="8">
        <f t="shared" si="3"/>
        <v>1.25</v>
      </c>
      <c r="G49" s="94">
        <v>30000</v>
      </c>
      <c r="H49" s="94">
        <v>30000</v>
      </c>
      <c r="I49" s="10">
        <f t="shared" si="4"/>
        <v>120000</v>
      </c>
      <c r="J49" s="44">
        <f t="shared" si="0"/>
        <v>0.8163265306122449</v>
      </c>
      <c r="K49" s="159"/>
      <c r="L49" s="135">
        <v>6.11</v>
      </c>
      <c r="M49" s="132">
        <v>50000</v>
      </c>
      <c r="N49" s="96">
        <v>70000</v>
      </c>
      <c r="O49" s="10">
        <f t="shared" si="1"/>
        <v>120000</v>
      </c>
    </row>
    <row r="50" spans="1:15" s="37" customFormat="1" ht="26.1" customHeight="1" thickBot="1">
      <c r="A50" s="93" t="s">
        <v>68</v>
      </c>
      <c r="B50" s="92"/>
      <c r="C50" s="91">
        <f>C51+C52</f>
        <v>60000</v>
      </c>
      <c r="D50" s="90">
        <f>D51+D52</f>
        <v>80000</v>
      </c>
      <c r="E50" s="90">
        <f>C50+D50</f>
        <v>140000</v>
      </c>
      <c r="F50" s="112">
        <f t="shared" si="3"/>
        <v>2.9166666666666665</v>
      </c>
      <c r="G50" s="90">
        <f>G51+G52</f>
        <v>210000</v>
      </c>
      <c r="H50" s="90">
        <f>H51+H52</f>
        <v>200000</v>
      </c>
      <c r="I50" s="127">
        <f t="shared" si="4"/>
        <v>550000</v>
      </c>
      <c r="J50" s="123">
        <f t="shared" si="0"/>
        <v>3.741496598639456</v>
      </c>
      <c r="K50" s="158"/>
      <c r="L50" s="137">
        <v>6.12</v>
      </c>
      <c r="M50" s="133">
        <v>10000</v>
      </c>
      <c r="N50" s="151">
        <v>10000</v>
      </c>
      <c r="O50" s="184">
        <f t="shared" si="1"/>
        <v>20000</v>
      </c>
    </row>
    <row r="51" spans="1:15" s="37" customFormat="1" ht="26.1" customHeight="1">
      <c r="A51" s="89" t="s">
        <v>24</v>
      </c>
      <c r="B51" s="88">
        <v>6.11</v>
      </c>
      <c r="C51" s="95">
        <v>50000</v>
      </c>
      <c r="D51" s="94">
        <v>70000</v>
      </c>
      <c r="E51" s="86">
        <f>C51+D51</f>
        <v>120000</v>
      </c>
      <c r="F51" s="8">
        <f t="shared" si="3"/>
        <v>2.5</v>
      </c>
      <c r="G51" s="86">
        <v>110000</v>
      </c>
      <c r="H51" s="86">
        <v>100000</v>
      </c>
      <c r="I51" s="10">
        <f t="shared" si="4"/>
        <v>330000</v>
      </c>
      <c r="J51" s="50">
        <f t="shared" si="0"/>
        <v>2.2448979591836733</v>
      </c>
      <c r="K51" s="159"/>
      <c r="L51" s="138" t="s">
        <v>62</v>
      </c>
      <c r="M51" s="139">
        <f>SUM(M52)</f>
        <v>20000</v>
      </c>
      <c r="N51" s="140">
        <f aca="true" t="shared" si="10" ref="N51">SUM(N52)</f>
        <v>20000</v>
      </c>
      <c r="O51" s="121">
        <f t="shared" si="1"/>
        <v>40000</v>
      </c>
    </row>
    <row r="52" spans="1:15" ht="26.1" customHeight="1" thickBot="1">
      <c r="A52" s="85" t="s">
        <v>23</v>
      </c>
      <c r="B52" s="84">
        <v>6.12</v>
      </c>
      <c r="C52" s="83">
        <v>10000</v>
      </c>
      <c r="D52" s="82">
        <v>10000</v>
      </c>
      <c r="E52" s="86">
        <f>C52+D52</f>
        <v>20000</v>
      </c>
      <c r="F52" s="8">
        <f t="shared" si="3"/>
        <v>0.4166666666666667</v>
      </c>
      <c r="G52" s="82">
        <v>100000</v>
      </c>
      <c r="H52" s="82">
        <v>100000</v>
      </c>
      <c r="I52" s="10">
        <f t="shared" si="4"/>
        <v>220000</v>
      </c>
      <c r="J52" s="50">
        <f t="shared" si="0"/>
        <v>1.4965986394557824</v>
      </c>
      <c r="K52" s="159"/>
      <c r="L52" s="133">
        <v>1.13</v>
      </c>
      <c r="M52" s="133">
        <v>20000</v>
      </c>
      <c r="N52" s="151">
        <v>20000</v>
      </c>
      <c r="O52" s="184">
        <f t="shared" si="1"/>
        <v>40000</v>
      </c>
    </row>
    <row r="53" spans="1:15" s="43" customFormat="1" ht="26.1" customHeight="1">
      <c r="A53" s="81" t="s">
        <v>3</v>
      </c>
      <c r="B53" s="17">
        <f>COUNT(B4:B52)</f>
        <v>43</v>
      </c>
      <c r="C53" s="80">
        <f>C50+C42+C33+C24+C14+C4</f>
        <v>2335000</v>
      </c>
      <c r="D53" s="16">
        <f>D50+D42+D33+D24+D14+D4</f>
        <v>2110000</v>
      </c>
      <c r="E53" s="16">
        <f>C53+D53</f>
        <v>4445000</v>
      </c>
      <c r="F53" s="112">
        <f t="shared" si="3"/>
        <v>92.60416666666667</v>
      </c>
      <c r="G53" s="16">
        <f>G50+G42+G33+G24+G14+G4</f>
        <v>4585000</v>
      </c>
      <c r="H53" s="16">
        <f>H50+H42+H33+H24+H14+H4</f>
        <v>4585000</v>
      </c>
      <c r="I53" s="79">
        <f t="shared" si="4"/>
        <v>13615000</v>
      </c>
      <c r="J53" s="78">
        <f t="shared" si="0"/>
        <v>92.61904761904762</v>
      </c>
      <c r="K53" s="160"/>
      <c r="L53" s="141" t="s">
        <v>3</v>
      </c>
      <c r="M53" s="167">
        <f>M51+M45+M38+M28+M12+M4</f>
        <v>2335000</v>
      </c>
      <c r="N53" s="168">
        <f>N51+N45+N38+N28+N12+N4</f>
        <v>2110000</v>
      </c>
      <c r="O53" s="185">
        <f t="shared" si="1"/>
        <v>4445000</v>
      </c>
    </row>
    <row r="54" spans="1:15" s="43" customFormat="1" ht="26.1" customHeight="1">
      <c r="A54" s="52" t="s">
        <v>2</v>
      </c>
      <c r="B54" s="13"/>
      <c r="C54" s="51">
        <f>C53*0.08</f>
        <v>186800</v>
      </c>
      <c r="D54" s="12">
        <f>D53*0.08</f>
        <v>168800</v>
      </c>
      <c r="E54" s="12">
        <f>E53*0.08</f>
        <v>355600</v>
      </c>
      <c r="F54" s="8">
        <f t="shared" si="3"/>
        <v>7.408333333333333</v>
      </c>
      <c r="G54" s="12">
        <f>G53*0.08</f>
        <v>366800</v>
      </c>
      <c r="H54" s="12">
        <f>H53*0.08</f>
        <v>366800</v>
      </c>
      <c r="I54" s="77">
        <f>I53*0.08</f>
        <v>1089200</v>
      </c>
      <c r="J54" s="50">
        <f t="shared" si="0"/>
        <v>7.40952380952381</v>
      </c>
      <c r="K54" s="159"/>
      <c r="L54" s="142" t="s">
        <v>86</v>
      </c>
      <c r="M54" s="169">
        <f>M53*0.08</f>
        <v>186800</v>
      </c>
      <c r="N54" s="170">
        <f aca="true" t="shared" si="11" ref="N54">N53*0.08</f>
        <v>168800</v>
      </c>
      <c r="O54" s="13">
        <f t="shared" si="1"/>
        <v>355600</v>
      </c>
    </row>
    <row r="55" spans="1:15" ht="26.1" customHeight="1">
      <c r="A55" s="76" t="s">
        <v>1</v>
      </c>
      <c r="B55" s="10"/>
      <c r="C55" s="75">
        <f>C54+C53</f>
        <v>2521800</v>
      </c>
      <c r="D55" s="9">
        <f>D54+D53</f>
        <v>2278800</v>
      </c>
      <c r="E55" s="9">
        <f>E54+E53</f>
        <v>4800600</v>
      </c>
      <c r="F55" s="8">
        <f t="shared" si="3"/>
        <v>100.0125</v>
      </c>
      <c r="G55" s="9">
        <f>G54+G53</f>
        <v>4951800</v>
      </c>
      <c r="H55" s="9">
        <f>H54+H53</f>
        <v>4951800</v>
      </c>
      <c r="I55" s="74">
        <f>I54+I53</f>
        <v>14704200</v>
      </c>
      <c r="J55" s="50">
        <f t="shared" si="0"/>
        <v>100.02857142857142</v>
      </c>
      <c r="K55" s="159"/>
      <c r="L55" s="143" t="s">
        <v>1</v>
      </c>
      <c r="M55" s="152">
        <f>M54+M53</f>
        <v>2521800</v>
      </c>
      <c r="N55" s="153">
        <f aca="true" t="shared" si="12" ref="N55">N54+N53</f>
        <v>2278800</v>
      </c>
      <c r="O55" s="10">
        <f t="shared" si="1"/>
        <v>4800600</v>
      </c>
    </row>
    <row r="56" spans="1:15" s="37" customFormat="1" ht="26.1" customHeight="1" thickBot="1">
      <c r="A56" s="73" t="s">
        <v>0</v>
      </c>
      <c r="B56" s="122"/>
      <c r="C56" s="72">
        <v>2520000</v>
      </c>
      <c r="D56" s="6">
        <v>2280000</v>
      </c>
      <c r="E56" s="6">
        <f>C56+D56</f>
        <v>4800000</v>
      </c>
      <c r="F56" s="4">
        <f t="shared" si="3"/>
        <v>100</v>
      </c>
      <c r="G56" s="6">
        <v>4950000</v>
      </c>
      <c r="H56" s="71">
        <v>4950000</v>
      </c>
      <c r="I56" s="45">
        <f>C56+D56+G56+H56</f>
        <v>14700000</v>
      </c>
      <c r="J56" s="124">
        <f t="shared" si="0"/>
        <v>100</v>
      </c>
      <c r="K56" s="158"/>
      <c r="L56" s="144" t="s">
        <v>87</v>
      </c>
      <c r="M56" s="171">
        <v>2520000</v>
      </c>
      <c r="N56" s="172">
        <v>2280000</v>
      </c>
      <c r="O56" s="41">
        <f t="shared" si="1"/>
        <v>4800000</v>
      </c>
    </row>
    <row r="57" spans="1:14" ht="12" customHeight="1">
      <c r="A57" s="70"/>
      <c r="B57" s="69"/>
      <c r="C57" s="68"/>
      <c r="D57" s="67"/>
      <c r="E57" s="67"/>
      <c r="F57" s="67"/>
      <c r="G57" s="67"/>
      <c r="H57" s="66"/>
      <c r="I57" s="65"/>
      <c r="J57" s="64"/>
      <c r="K57" s="161"/>
      <c r="M57" s="173"/>
      <c r="N57" s="173"/>
    </row>
    <row r="58" spans="1:15" s="37" customFormat="1" ht="26.1" customHeight="1">
      <c r="A58" s="63" t="s">
        <v>22</v>
      </c>
      <c r="B58" s="35"/>
      <c r="C58" s="62" t="s">
        <v>21</v>
      </c>
      <c r="D58" s="61" t="s">
        <v>21</v>
      </c>
      <c r="E58" s="61" t="s">
        <v>3</v>
      </c>
      <c r="F58" s="61" t="s">
        <v>5</v>
      </c>
      <c r="G58" s="61" t="s">
        <v>21</v>
      </c>
      <c r="H58" s="60" t="s">
        <v>21</v>
      </c>
      <c r="I58" s="59" t="s">
        <v>20</v>
      </c>
      <c r="J58" s="56" t="s">
        <v>5</v>
      </c>
      <c r="K58" s="162"/>
      <c r="L58" s="1"/>
      <c r="M58" s="173"/>
      <c r="N58" s="173"/>
      <c r="O58" s="179"/>
    </row>
    <row r="59" spans="1:14" ht="26.1" customHeight="1">
      <c r="A59" s="58" t="s">
        <v>19</v>
      </c>
      <c r="B59" s="57"/>
      <c r="C59" s="233">
        <v>1400000</v>
      </c>
      <c r="D59" s="227">
        <v>1400000</v>
      </c>
      <c r="E59" s="227">
        <f>C59+D59</f>
        <v>2800000</v>
      </c>
      <c r="F59" s="235">
        <f>E59*100/$E$56</f>
        <v>58.333333333333336</v>
      </c>
      <c r="G59" s="237">
        <v>3200000</v>
      </c>
      <c r="H59" s="237">
        <v>3200000</v>
      </c>
      <c r="I59" s="239">
        <f>C59+D59+G59+H59</f>
        <v>9200000</v>
      </c>
      <c r="J59" s="241">
        <f>I59*100/$I$56</f>
        <v>62.585034013605444</v>
      </c>
      <c r="K59" s="162"/>
      <c r="L59" s="43"/>
      <c r="M59" s="174"/>
      <c r="N59" s="174"/>
    </row>
    <row r="60" spans="1:14" ht="26.1" customHeight="1">
      <c r="A60" s="58" t="s">
        <v>18</v>
      </c>
      <c r="B60" s="57"/>
      <c r="C60" s="234"/>
      <c r="D60" s="228"/>
      <c r="E60" s="228"/>
      <c r="F60" s="236"/>
      <c r="G60" s="238"/>
      <c r="H60" s="238"/>
      <c r="I60" s="240"/>
      <c r="J60" s="242"/>
      <c r="K60" s="162"/>
      <c r="L60" s="43"/>
      <c r="M60" s="174"/>
      <c r="N60" s="174"/>
    </row>
    <row r="61" spans="1:14" ht="26.1" customHeight="1">
      <c r="A61" s="58" t="s">
        <v>17</v>
      </c>
      <c r="B61" s="57"/>
      <c r="C61" s="243">
        <v>550000</v>
      </c>
      <c r="D61" s="227">
        <v>550000</v>
      </c>
      <c r="E61" s="227">
        <f>C61+D61</f>
        <v>1100000</v>
      </c>
      <c r="F61" s="235">
        <f>E61*100/$E$56</f>
        <v>22.916666666666668</v>
      </c>
      <c r="G61" s="227">
        <v>1100000</v>
      </c>
      <c r="H61" s="227">
        <v>1100000</v>
      </c>
      <c r="I61" s="239">
        <f>C61+D61+G61+H61</f>
        <v>3300000</v>
      </c>
      <c r="J61" s="241">
        <f>I61*100/$I$56</f>
        <v>22.448979591836736</v>
      </c>
      <c r="K61" s="162"/>
      <c r="L61" s="37"/>
      <c r="M61" s="175"/>
      <c r="N61" s="175"/>
    </row>
    <row r="62" spans="1:14" ht="26.1" customHeight="1">
      <c r="A62" s="55" t="s">
        <v>16</v>
      </c>
      <c r="B62" s="26"/>
      <c r="C62" s="244"/>
      <c r="D62" s="228"/>
      <c r="E62" s="228"/>
      <c r="F62" s="236"/>
      <c r="G62" s="228"/>
      <c r="H62" s="228"/>
      <c r="I62" s="240"/>
      <c r="J62" s="242"/>
      <c r="K62" s="162"/>
      <c r="M62" s="176"/>
      <c r="N62" s="176" t="s">
        <v>11</v>
      </c>
    </row>
    <row r="63" spans="1:14" ht="26.1" customHeight="1">
      <c r="A63" s="55" t="s">
        <v>15</v>
      </c>
      <c r="B63" s="26"/>
      <c r="C63" s="128">
        <f>C66+C65+C64</f>
        <v>570000</v>
      </c>
      <c r="D63" s="126">
        <f>D66+D65+D64</f>
        <v>330000</v>
      </c>
      <c r="E63" s="126">
        <f>E66+E65+E64</f>
        <v>900000</v>
      </c>
      <c r="F63" s="129">
        <f>E63*100/$E$56</f>
        <v>18.75</v>
      </c>
      <c r="G63" s="126">
        <f>G66+G65+G64</f>
        <v>650000</v>
      </c>
      <c r="H63" s="126">
        <f>H66+H65+H64</f>
        <v>650000</v>
      </c>
      <c r="I63" s="45">
        <f>C63+D63+G63+H63</f>
        <v>2200000</v>
      </c>
      <c r="J63" s="54">
        <f>I63*100/$I$56</f>
        <v>14.965986394557824</v>
      </c>
      <c r="K63" s="162"/>
      <c r="M63" s="176"/>
      <c r="N63" s="176"/>
    </row>
    <row r="64" spans="1:15" s="43" customFormat="1" ht="26.1" customHeight="1">
      <c r="A64" s="52" t="s">
        <v>14</v>
      </c>
      <c r="B64" s="53">
        <v>18500</v>
      </c>
      <c r="C64" s="51">
        <f>$B$64*3-500</f>
        <v>55000</v>
      </c>
      <c r="D64" s="12">
        <f>$B$64*3-500</f>
        <v>55000</v>
      </c>
      <c r="E64" s="12">
        <f>C64+D64</f>
        <v>110000</v>
      </c>
      <c r="F64" s="129">
        <f aca="true" t="shared" si="13" ref="F64:F67">E64*100/$E$56</f>
        <v>2.2916666666666665</v>
      </c>
      <c r="G64" s="12">
        <f>$B$64*10</f>
        <v>185000</v>
      </c>
      <c r="H64" s="12">
        <f>$B$64*10</f>
        <v>185000</v>
      </c>
      <c r="I64" s="45">
        <f>C64+D64+G64+H64</f>
        <v>480000</v>
      </c>
      <c r="J64" s="50">
        <f>I64*100/$I$56</f>
        <v>3.2653061224489797</v>
      </c>
      <c r="K64" s="163"/>
      <c r="L64" s="1"/>
      <c r="M64" s="176"/>
      <c r="N64" s="176"/>
      <c r="O64" s="180"/>
    </row>
    <row r="65" spans="1:15" s="43" customFormat="1" ht="26.1" customHeight="1">
      <c r="A65" s="52" t="s">
        <v>13</v>
      </c>
      <c r="B65" s="13"/>
      <c r="C65" s="51">
        <v>350000</v>
      </c>
      <c r="D65" s="12">
        <v>200000</v>
      </c>
      <c r="E65" s="12">
        <f aca="true" t="shared" si="14" ref="E65:E66">C65+D65</f>
        <v>550000</v>
      </c>
      <c r="F65" s="129">
        <f t="shared" si="13"/>
        <v>11.458333333333334</v>
      </c>
      <c r="G65" s="12">
        <v>365000</v>
      </c>
      <c r="H65" s="12">
        <v>365000</v>
      </c>
      <c r="I65" s="45">
        <f>C65+D65+G65+H65</f>
        <v>1280000</v>
      </c>
      <c r="J65" s="50">
        <f>I65*100/$I$56</f>
        <v>8.70748299319728</v>
      </c>
      <c r="K65" s="163"/>
      <c r="L65" s="1"/>
      <c r="M65" s="176"/>
      <c r="N65" s="176"/>
      <c r="O65" s="180"/>
    </row>
    <row r="66" spans="1:15" s="43" customFormat="1" ht="26.1" customHeight="1">
      <c r="A66" s="49" t="s">
        <v>12</v>
      </c>
      <c r="B66" s="48"/>
      <c r="C66" s="47">
        <v>165000</v>
      </c>
      <c r="D66" s="46">
        <v>75000</v>
      </c>
      <c r="E66" s="12">
        <f t="shared" si="14"/>
        <v>240000</v>
      </c>
      <c r="F66" s="129">
        <f t="shared" si="13"/>
        <v>5</v>
      </c>
      <c r="G66" s="46">
        <v>100000</v>
      </c>
      <c r="H66" s="46">
        <v>100000</v>
      </c>
      <c r="I66" s="45">
        <f>C66+D66+G66+H66</f>
        <v>440000</v>
      </c>
      <c r="J66" s="44">
        <f>I66*100/$I$56</f>
        <v>2.993197278911565</v>
      </c>
      <c r="K66" s="163"/>
      <c r="L66" s="1"/>
      <c r="M66" s="176"/>
      <c r="N66" s="176"/>
      <c r="O66" s="180"/>
    </row>
    <row r="67" spans="1:15" s="37" customFormat="1" ht="26.1" customHeight="1" thickBot="1">
      <c r="A67" s="42" t="s">
        <v>3</v>
      </c>
      <c r="B67" s="41"/>
      <c r="C67" s="40">
        <f>C59+C60+C61+C62+C63</f>
        <v>2520000</v>
      </c>
      <c r="D67" s="40">
        <f>D59+D60+D61+D62+D63</f>
        <v>2280000</v>
      </c>
      <c r="E67" s="111">
        <f>C67+D67</f>
        <v>4800000</v>
      </c>
      <c r="F67" s="113">
        <f t="shared" si="13"/>
        <v>100</v>
      </c>
      <c r="G67" s="40">
        <f>G59+G60+G61+G62+G63</f>
        <v>4950000</v>
      </c>
      <c r="H67" s="40">
        <f>H59+H60+H61+H62+H63</f>
        <v>4950000</v>
      </c>
      <c r="I67" s="39">
        <f>C67+D67+G67+H67</f>
        <v>14700000</v>
      </c>
      <c r="J67" s="38">
        <f>I67*100/$I$56</f>
        <v>100</v>
      </c>
      <c r="K67" s="162"/>
      <c r="L67" s="1"/>
      <c r="M67" s="176"/>
      <c r="N67" s="176"/>
      <c r="O67" s="179"/>
    </row>
    <row r="68" spans="11:14" ht="12.9" customHeight="1">
      <c r="K68" s="155"/>
      <c r="M68" s="176"/>
      <c r="N68" s="176"/>
    </row>
    <row r="69" spans="11:14" ht="26.1" customHeight="1" thickBot="1">
      <c r="K69" s="155"/>
      <c r="M69" s="176"/>
      <c r="N69" s="176"/>
    </row>
    <row r="70" spans="1:16" ht="26.1" customHeight="1" thickBot="1">
      <c r="A70" s="36" t="s">
        <v>10</v>
      </c>
      <c r="B70" s="35"/>
      <c r="C70" s="34" t="s">
        <v>9</v>
      </c>
      <c r="D70" s="32" t="s">
        <v>8</v>
      </c>
      <c r="E70" s="33" t="s">
        <v>3</v>
      </c>
      <c r="F70" s="33"/>
      <c r="G70" s="33" t="s">
        <v>7</v>
      </c>
      <c r="H70" s="32" t="s">
        <v>6</v>
      </c>
      <c r="I70" s="32" t="s">
        <v>3</v>
      </c>
      <c r="J70" s="32" t="s">
        <v>5</v>
      </c>
      <c r="K70" s="164"/>
      <c r="L70" s="188" t="s">
        <v>79</v>
      </c>
      <c r="M70" s="189" t="s">
        <v>9</v>
      </c>
      <c r="N70" s="193" t="s">
        <v>8</v>
      </c>
      <c r="O70" s="201" t="s">
        <v>3</v>
      </c>
      <c r="P70" s="203" t="s">
        <v>5</v>
      </c>
    </row>
    <row r="71" spans="1:16" ht="26.1" customHeight="1">
      <c r="A71" s="25" t="s">
        <v>73</v>
      </c>
      <c r="B71" s="24"/>
      <c r="C71" s="20">
        <f aca="true" t="shared" si="15" ref="C71:H71">C4</f>
        <v>265000</v>
      </c>
      <c r="D71" s="20">
        <f t="shared" si="15"/>
        <v>240000</v>
      </c>
      <c r="E71" s="20">
        <f t="shared" si="15"/>
        <v>505000</v>
      </c>
      <c r="F71" s="19">
        <f t="shared" si="15"/>
        <v>10.520833333333334</v>
      </c>
      <c r="G71" s="20">
        <f t="shared" si="15"/>
        <v>780000</v>
      </c>
      <c r="H71" s="20">
        <f t="shared" si="15"/>
        <v>765000</v>
      </c>
      <c r="I71" s="20">
        <f aca="true" t="shared" si="16" ref="I71:I77">C71+D71+G71+H71</f>
        <v>2050000</v>
      </c>
      <c r="J71" s="19">
        <f aca="true" t="shared" si="17" ref="J71:J80">I71*100/$I$56</f>
        <v>13.945578231292517</v>
      </c>
      <c r="K71" s="163"/>
      <c r="L71" s="186" t="s">
        <v>81</v>
      </c>
      <c r="M71" s="187">
        <f>M4</f>
        <v>255000</v>
      </c>
      <c r="N71" s="190">
        <f>N4</f>
        <v>195000</v>
      </c>
      <c r="O71" s="125">
        <f>M71+N71</f>
        <v>450000</v>
      </c>
      <c r="P71" s="204">
        <f>O71*100/$O$80</f>
        <v>9.375</v>
      </c>
    </row>
    <row r="72" spans="1:16" ht="26.1" customHeight="1">
      <c r="A72" s="31" t="s">
        <v>72</v>
      </c>
      <c r="B72" s="30"/>
      <c r="C72" s="29">
        <f aca="true" t="shared" si="18" ref="C72:H72">C14</f>
        <v>400000</v>
      </c>
      <c r="D72" s="29">
        <f t="shared" si="18"/>
        <v>435000</v>
      </c>
      <c r="E72" s="29">
        <f t="shared" si="18"/>
        <v>835000</v>
      </c>
      <c r="F72" s="114">
        <f t="shared" si="18"/>
        <v>17.395833333333332</v>
      </c>
      <c r="G72" s="29">
        <f t="shared" si="18"/>
        <v>1050000</v>
      </c>
      <c r="H72" s="29">
        <f t="shared" si="18"/>
        <v>1080000</v>
      </c>
      <c r="I72" s="20">
        <f t="shared" si="16"/>
        <v>2965000</v>
      </c>
      <c r="J72" s="19">
        <f t="shared" si="17"/>
        <v>20.170068027210885</v>
      </c>
      <c r="K72" s="209"/>
      <c r="L72" s="145" t="s">
        <v>82</v>
      </c>
      <c r="M72" s="177">
        <f>M12</f>
        <v>720000</v>
      </c>
      <c r="N72" s="191">
        <f>N12</f>
        <v>825000</v>
      </c>
      <c r="O72" s="202">
        <f aca="true" t="shared" si="19" ref="O72:O80">M72+N72</f>
        <v>1545000</v>
      </c>
      <c r="P72" s="205">
        <f aca="true" t="shared" si="20" ref="P72:P80">O72*100/$O$80</f>
        <v>32.1875</v>
      </c>
    </row>
    <row r="73" spans="1:16" ht="26.1" customHeight="1">
      <c r="A73" s="23" t="s">
        <v>71</v>
      </c>
      <c r="B73" s="28"/>
      <c r="C73" s="21">
        <f aca="true" t="shared" si="21" ref="C73:H73">C24</f>
        <v>410000</v>
      </c>
      <c r="D73" s="21">
        <f t="shared" si="21"/>
        <v>455000</v>
      </c>
      <c r="E73" s="21">
        <f t="shared" si="21"/>
        <v>865000</v>
      </c>
      <c r="F73" s="115">
        <f t="shared" si="21"/>
        <v>18.020833333333332</v>
      </c>
      <c r="G73" s="21">
        <f t="shared" si="21"/>
        <v>630000</v>
      </c>
      <c r="H73" s="21">
        <f t="shared" si="21"/>
        <v>625000</v>
      </c>
      <c r="I73" s="20">
        <f t="shared" si="16"/>
        <v>2120000</v>
      </c>
      <c r="J73" s="19">
        <f t="shared" si="17"/>
        <v>14.421768707482993</v>
      </c>
      <c r="K73" s="210"/>
      <c r="L73" s="145" t="s">
        <v>83</v>
      </c>
      <c r="M73" s="177">
        <f>M28</f>
        <v>220000</v>
      </c>
      <c r="N73" s="191">
        <f>N28</f>
        <v>180000</v>
      </c>
      <c r="O73" s="202">
        <f t="shared" si="19"/>
        <v>400000</v>
      </c>
      <c r="P73" s="205">
        <f t="shared" si="20"/>
        <v>8.333333333333334</v>
      </c>
    </row>
    <row r="74" spans="1:16" ht="26.1" customHeight="1">
      <c r="A74" s="27" t="s">
        <v>70</v>
      </c>
      <c r="B74" s="26"/>
      <c r="C74" s="126">
        <f aca="true" t="shared" si="22" ref="C74:H74">C33</f>
        <v>210000</v>
      </c>
      <c r="D74" s="126">
        <f t="shared" si="22"/>
        <v>145000</v>
      </c>
      <c r="E74" s="126">
        <f t="shared" si="22"/>
        <v>355000</v>
      </c>
      <c r="F74" s="129">
        <f t="shared" si="22"/>
        <v>7.395833333333333</v>
      </c>
      <c r="G74" s="126">
        <f t="shared" si="22"/>
        <v>730000</v>
      </c>
      <c r="H74" s="126">
        <f t="shared" si="22"/>
        <v>730000</v>
      </c>
      <c r="I74" s="20">
        <f t="shared" si="16"/>
        <v>1815000</v>
      </c>
      <c r="J74" s="19">
        <f t="shared" si="17"/>
        <v>12.346938775510203</v>
      </c>
      <c r="K74" s="210"/>
      <c r="L74" s="145" t="s">
        <v>84</v>
      </c>
      <c r="M74" s="177">
        <f>M38</f>
        <v>980000</v>
      </c>
      <c r="N74" s="191">
        <f>N38</f>
        <v>720000</v>
      </c>
      <c r="O74" s="202">
        <f t="shared" si="19"/>
        <v>1700000</v>
      </c>
      <c r="P74" s="205">
        <f t="shared" si="20"/>
        <v>35.416666666666664</v>
      </c>
    </row>
    <row r="75" spans="1:16" ht="26.1" customHeight="1">
      <c r="A75" s="25" t="s">
        <v>69</v>
      </c>
      <c r="B75" s="24"/>
      <c r="C75" s="20">
        <f>C42</f>
        <v>990000</v>
      </c>
      <c r="D75" s="20">
        <f>D42</f>
        <v>755000</v>
      </c>
      <c r="E75" s="20">
        <f aca="true" t="shared" si="23" ref="E75:F75">E42</f>
        <v>1745000</v>
      </c>
      <c r="F75" s="19">
        <f t="shared" si="23"/>
        <v>36.354166666666664</v>
      </c>
      <c r="G75" s="20">
        <f>G42</f>
        <v>1185000</v>
      </c>
      <c r="H75" s="20">
        <f>H42</f>
        <v>1185000</v>
      </c>
      <c r="I75" s="20">
        <f t="shared" si="16"/>
        <v>4115000</v>
      </c>
      <c r="J75" s="19">
        <f t="shared" si="17"/>
        <v>27.993197278911566</v>
      </c>
      <c r="K75" s="210"/>
      <c r="L75" s="145" t="s">
        <v>85</v>
      </c>
      <c r="M75" s="177">
        <f>M45</f>
        <v>140000</v>
      </c>
      <c r="N75" s="191">
        <f>N45</f>
        <v>170000</v>
      </c>
      <c r="O75" s="202">
        <f t="shared" si="19"/>
        <v>310000</v>
      </c>
      <c r="P75" s="205">
        <f t="shared" si="20"/>
        <v>6.458333333333333</v>
      </c>
    </row>
    <row r="76" spans="1:16" ht="26.1" customHeight="1">
      <c r="A76" s="23" t="s">
        <v>68</v>
      </c>
      <c r="B76" s="22"/>
      <c r="C76" s="21">
        <f aca="true" t="shared" si="24" ref="C76:H76">C50</f>
        <v>60000</v>
      </c>
      <c r="D76" s="21">
        <f t="shared" si="24"/>
        <v>80000</v>
      </c>
      <c r="E76" s="21">
        <f t="shared" si="24"/>
        <v>140000</v>
      </c>
      <c r="F76" s="115">
        <f t="shared" si="24"/>
        <v>2.9166666666666665</v>
      </c>
      <c r="G76" s="21">
        <f t="shared" si="24"/>
        <v>210000</v>
      </c>
      <c r="H76" s="21">
        <f t="shared" si="24"/>
        <v>200000</v>
      </c>
      <c r="I76" s="20">
        <f t="shared" si="16"/>
        <v>550000</v>
      </c>
      <c r="J76" s="19">
        <f t="shared" si="17"/>
        <v>3.741496598639456</v>
      </c>
      <c r="K76" s="210"/>
      <c r="L76" s="146" t="s">
        <v>62</v>
      </c>
      <c r="M76" s="154">
        <f>M51</f>
        <v>20000</v>
      </c>
      <c r="N76" s="192">
        <f aca="true" t="shared" si="25" ref="N76">N51</f>
        <v>20000</v>
      </c>
      <c r="O76" s="202">
        <f t="shared" si="19"/>
        <v>40000</v>
      </c>
      <c r="P76" s="205">
        <f t="shared" si="20"/>
        <v>0.8333333333333334</v>
      </c>
    </row>
    <row r="77" spans="1:16" ht="26.1" customHeight="1">
      <c r="A77" s="18" t="s">
        <v>3</v>
      </c>
      <c r="B77" s="17"/>
      <c r="C77" s="16">
        <f aca="true" t="shared" si="26" ref="C77:H77">C76+C75+C74+C73+C72+C71</f>
        <v>2335000</v>
      </c>
      <c r="D77" s="16">
        <f t="shared" si="26"/>
        <v>2110000</v>
      </c>
      <c r="E77" s="16">
        <f t="shared" si="26"/>
        <v>4445000</v>
      </c>
      <c r="F77" s="116">
        <f t="shared" si="26"/>
        <v>92.60416666666666</v>
      </c>
      <c r="G77" s="16">
        <f t="shared" si="26"/>
        <v>4585000</v>
      </c>
      <c r="H77" s="16">
        <f t="shared" si="26"/>
        <v>4585000</v>
      </c>
      <c r="I77" s="16">
        <f t="shared" si="16"/>
        <v>13615000</v>
      </c>
      <c r="J77" s="15">
        <f t="shared" si="17"/>
        <v>92.61904761904762</v>
      </c>
      <c r="K77" s="208"/>
      <c r="L77" s="147" t="s">
        <v>3</v>
      </c>
      <c r="M77" s="178">
        <f>SUM(M71:M76)</f>
        <v>2335000</v>
      </c>
      <c r="N77" s="194">
        <f aca="true" t="shared" si="27" ref="N77">SUM(N71:N76)</f>
        <v>2110000</v>
      </c>
      <c r="O77" s="200">
        <f t="shared" si="19"/>
        <v>4445000</v>
      </c>
      <c r="P77" s="206">
        <f t="shared" si="20"/>
        <v>92.60416666666667</v>
      </c>
    </row>
    <row r="78" spans="1:16" ht="26.1" customHeight="1">
      <c r="A78" s="14" t="s">
        <v>2</v>
      </c>
      <c r="B78" s="13"/>
      <c r="C78" s="12">
        <f aca="true" t="shared" si="28" ref="C78:I78">C77*0.08</f>
        <v>186800</v>
      </c>
      <c r="D78" s="12">
        <f t="shared" si="28"/>
        <v>168800</v>
      </c>
      <c r="E78" s="12">
        <f t="shared" si="28"/>
        <v>355600</v>
      </c>
      <c r="F78" s="117">
        <f t="shared" si="28"/>
        <v>7.408333333333332</v>
      </c>
      <c r="G78" s="12">
        <f t="shared" si="28"/>
        <v>366800</v>
      </c>
      <c r="H78" s="12">
        <f t="shared" si="28"/>
        <v>366800</v>
      </c>
      <c r="I78" s="12">
        <f t="shared" si="28"/>
        <v>1089200</v>
      </c>
      <c r="J78" s="8">
        <f t="shared" si="17"/>
        <v>7.40952380952381</v>
      </c>
      <c r="K78" s="163"/>
      <c r="L78" s="148" t="s">
        <v>86</v>
      </c>
      <c r="M78" s="169">
        <f>M77*0.08</f>
        <v>186800</v>
      </c>
      <c r="N78" s="195">
        <f aca="true" t="shared" si="29" ref="N78">N77*0.08</f>
        <v>168800</v>
      </c>
      <c r="O78" s="200">
        <f t="shared" si="19"/>
        <v>355600</v>
      </c>
      <c r="P78" s="206">
        <f t="shared" si="20"/>
        <v>7.408333333333333</v>
      </c>
    </row>
    <row r="79" spans="1:16" ht="26.1" customHeight="1">
      <c r="A79" s="11" t="s">
        <v>1</v>
      </c>
      <c r="B79" s="10"/>
      <c r="C79" s="9">
        <f aca="true" t="shared" si="30" ref="C79:I79">C78+C77</f>
        <v>2521800</v>
      </c>
      <c r="D79" s="9">
        <f t="shared" si="30"/>
        <v>2278800</v>
      </c>
      <c r="E79" s="9">
        <f t="shared" si="30"/>
        <v>4800600</v>
      </c>
      <c r="F79" s="118">
        <f t="shared" si="30"/>
        <v>100.01249999999999</v>
      </c>
      <c r="G79" s="9">
        <f t="shared" si="30"/>
        <v>4951800</v>
      </c>
      <c r="H79" s="9">
        <f t="shared" si="30"/>
        <v>4951800</v>
      </c>
      <c r="I79" s="9">
        <f t="shared" si="30"/>
        <v>14704200</v>
      </c>
      <c r="J79" s="8">
        <f t="shared" si="17"/>
        <v>100.02857142857142</v>
      </c>
      <c r="K79" s="163"/>
      <c r="L79" s="149" t="s">
        <v>1</v>
      </c>
      <c r="M79" s="152">
        <f>M78+M77</f>
        <v>2521800</v>
      </c>
      <c r="N79" s="196">
        <f aca="true" t="shared" si="31" ref="N79">N78+N77</f>
        <v>2278800</v>
      </c>
      <c r="O79" s="198">
        <f t="shared" si="19"/>
        <v>4800600</v>
      </c>
      <c r="P79" s="206">
        <f t="shared" si="20"/>
        <v>100.0125</v>
      </c>
    </row>
    <row r="80" spans="1:16" ht="26.1" customHeight="1" thickBot="1">
      <c r="A80" s="7" t="s">
        <v>0</v>
      </c>
      <c r="B80" s="122"/>
      <c r="C80" s="6">
        <f>C56</f>
        <v>2520000</v>
      </c>
      <c r="D80" s="6">
        <f aca="true" t="shared" si="32" ref="D80:E80">D56</f>
        <v>2280000</v>
      </c>
      <c r="E80" s="6">
        <f t="shared" si="32"/>
        <v>4800000</v>
      </c>
      <c r="F80" s="130">
        <f>F56</f>
        <v>100</v>
      </c>
      <c r="G80" s="6">
        <v>4950000</v>
      </c>
      <c r="H80" s="6">
        <v>4950000</v>
      </c>
      <c r="I80" s="5">
        <f>C80+D80+G80+H80</f>
        <v>14700000</v>
      </c>
      <c r="J80" s="4">
        <f t="shared" si="17"/>
        <v>100</v>
      </c>
      <c r="K80" s="162"/>
      <c r="L80" s="150" t="s">
        <v>0</v>
      </c>
      <c r="M80" s="171">
        <v>2520000</v>
      </c>
      <c r="N80" s="197">
        <v>2280000</v>
      </c>
      <c r="O80" s="199">
        <f t="shared" si="19"/>
        <v>4800000</v>
      </c>
      <c r="P80" s="207">
        <f t="shared" si="20"/>
        <v>100</v>
      </c>
    </row>
  </sheetData>
  <mergeCells count="27">
    <mergeCell ref="I61:I62"/>
    <mergeCell ref="J61:J62"/>
    <mergeCell ref="L2:L3"/>
    <mergeCell ref="M2:N2"/>
    <mergeCell ref="M1:N1"/>
    <mergeCell ref="H61:H62"/>
    <mergeCell ref="I2:I3"/>
    <mergeCell ref="J2:J3"/>
    <mergeCell ref="C59:C60"/>
    <mergeCell ref="D59:D60"/>
    <mergeCell ref="E59:E60"/>
    <mergeCell ref="F59:F60"/>
    <mergeCell ref="G59:G60"/>
    <mergeCell ref="H59:H60"/>
    <mergeCell ref="I59:I60"/>
    <mergeCell ref="J59:J60"/>
    <mergeCell ref="C61:C62"/>
    <mergeCell ref="D61:D62"/>
    <mergeCell ref="E61:E62"/>
    <mergeCell ref="F61:F62"/>
    <mergeCell ref="G61:G62"/>
    <mergeCell ref="C1:D1"/>
    <mergeCell ref="G1:H1"/>
    <mergeCell ref="A2:A3"/>
    <mergeCell ref="B2:B3"/>
    <mergeCell ref="C2:F2"/>
    <mergeCell ref="G2:H2"/>
  </mergeCells>
  <printOptions/>
  <pageMargins left="0.7500000000000001" right="0.7500000000000001" top="1" bottom="1" header="0.5" footer="0.5"/>
  <pageSetup fitToHeight="1" fitToWidth="1" horizontalDpi="600" verticalDpi="600" orientation="portrait" paperSize="8" scale="51" r:id="rId1"/>
  <headerFooter>
    <oddHeader>&amp;L&amp;"Helvetica,Normale"&amp;10&amp;K000000Progetto Parco nazionale del Locarnese&amp;C&amp;"Arial,Grassetto"&amp;32ALLEGATO D&amp;R&amp;"Helvetica,Normale"&amp;10&amp;K000000Programma lavori 2016 - 2019</oddHeader>
    <oddFooter>&amp;L&amp;"Lucida Grande,Normale"&amp;K000000pg /&amp;D&amp;R&amp;"Helvetica,Normale"&amp;10&amp;K000000&amp;P/&amp;N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Pippo</dc:creator>
  <cp:keywords/>
  <dc:description/>
  <cp:lastModifiedBy>Agostinetti Jole / kxgc002</cp:lastModifiedBy>
  <cp:lastPrinted>2016-02-24T13:39:50Z</cp:lastPrinted>
  <dcterms:created xsi:type="dcterms:W3CDTF">2014-12-31T10:49:47Z</dcterms:created>
  <dcterms:modified xsi:type="dcterms:W3CDTF">2016-03-01T16:40:35Z</dcterms:modified>
  <cp:category/>
  <cp:version/>
  <cp:contentType/>
  <cp:contentStatus/>
</cp:coreProperties>
</file>