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<sst xmlns="http://schemas.openxmlformats.org/spreadsheetml/2006/main" count="88" uniqueCount="65">
  <si>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t>Tratto
[da a]</t>
  </si>
  <si>
    <t>Cavergno - Bignaschina</t>
  </si>
  <si>
    <t>Bignaschina - Cevio SME</t>
  </si>
  <si>
    <t>Cevio SME - Cevio vecchio</t>
  </si>
  <si>
    <t>Cevio vecchio - Visletto</t>
  </si>
  <si>
    <t>Visletto - Campana</t>
  </si>
  <si>
    <t>Campana - S Riveo</t>
  </si>
  <si>
    <t>S Riveo - Campagnone</t>
  </si>
  <si>
    <t>Someo - Coglio</t>
  </si>
  <si>
    <t>Campagnone - Someo</t>
  </si>
  <si>
    <t>Coglio - Maggia nord</t>
  </si>
  <si>
    <t>Maggia nord - Maggia sud</t>
  </si>
  <si>
    <t>Lodano - Aurigeno</t>
  </si>
  <si>
    <t>Gordevio - Avegno di fuori</t>
  </si>
  <si>
    <t>Avegno di fuori - Tegna</t>
  </si>
  <si>
    <t>Tegna - Saleggi</t>
  </si>
  <si>
    <t>Saleggi - Losone</t>
  </si>
  <si>
    <t>Losone - casa Orelli</t>
  </si>
  <si>
    <t>Osservazioni</t>
  </si>
  <si>
    <t>Sist. SC x protezione acque e incidenti</t>
  </si>
  <si>
    <t>Prev. 1998
[mio fr.]</t>
  </si>
  <si>
    <t>12A</t>
  </si>
  <si>
    <t>12B</t>
  </si>
  <si>
    <t xml:space="preserve">Maggia sud </t>
  </si>
  <si>
    <t>Pmax</t>
  </si>
  <si>
    <t>L
[Km]</t>
  </si>
  <si>
    <t>Parte strada
[fr.]</t>
  </si>
  <si>
    <t>Sist. SC (evacuazione acque meteoriche)</t>
  </si>
  <si>
    <t>Riordino zona cave</t>
  </si>
  <si>
    <t>Muri e ringhiere</t>
  </si>
  <si>
    <t>Prev.
Agg. [fr.]</t>
  </si>
  <si>
    <t>Stato progetto</t>
  </si>
  <si>
    <t>PERCORSO CICLABILE CANTONALE DELLA VALLEMAGGIA</t>
  </si>
  <si>
    <t>oltre</t>
  </si>
  <si>
    <t>Parte ciclabile
[fr.]</t>
  </si>
  <si>
    <t>Tratto ridotto (rinvio passerella Maggia)</t>
  </si>
  <si>
    <t>Modifica progetto</t>
  </si>
  <si>
    <t>Gordevio</t>
  </si>
  <si>
    <t>Ronchini</t>
  </si>
  <si>
    <t>12C</t>
  </si>
  <si>
    <t>Opere prioritarie [fr.]</t>
  </si>
  <si>
    <t>aprile</t>
  </si>
  <si>
    <t>ottobre</t>
  </si>
  <si>
    <t>nd</t>
  </si>
  <si>
    <t>media</t>
  </si>
  <si>
    <t>-</t>
  </si>
  <si>
    <t>Indici dei costi</t>
  </si>
  <si>
    <t>Pstr</t>
  </si>
  <si>
    <t>realizzazione</t>
  </si>
  <si>
    <t>terminato</t>
  </si>
  <si>
    <t>Mandato Maggia</t>
  </si>
  <si>
    <t>in corso</t>
  </si>
  <si>
    <t>Costo attuale</t>
  </si>
  <si>
    <t>Costo base prezzi 2001</t>
  </si>
  <si>
    <t>Modifica tracciato</t>
  </si>
  <si>
    <t>Previsione di spesa</t>
  </si>
  <si>
    <t>PREVISIONE DI SPESA / gennaio 2012</t>
  </si>
  <si>
    <t>Adattamenti progetto</t>
  </si>
  <si>
    <t>*</t>
  </si>
  <si>
    <t>Spesa opere concluse</t>
  </si>
  <si>
    <t>* liquidazione in corso</t>
  </si>
  <si>
    <t>ALLEGATO</t>
  </si>
  <si>
    <t>Asfaltatura in coord. Con PR comunale</t>
  </si>
  <si>
    <t>Diversi, segnaletica</t>
  </si>
  <si>
    <t>Trat-ti
[n°]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</si>
</sst>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 * #,##0.000_ ;_ * \-#,##0.000_ ;_ * &quot;-&quot;???_ ;_ @_ "/>
    <numFmt numFmtId="183" formatCode="_-* #,##0.000_-;\-* #,##0.000_-;_-* &quot;-&quot;??_-;_-@_-"/>
    <numFmt numFmtId="184" formatCode="0.0000"/>
    <numFmt numFmtId="185" formatCode="0.00000"/>
    <numFmt numFmtId="186" formatCode="_-* #,##0.0000_-;\-* #,##0.0000_-;_-* &quot;-&quot;??_-;_-@_-"/>
    <numFmt numFmtId="187" formatCode="_-* #,##0.00000_-;\-* #,##0.00000_-;_-* &quot;-&quot;??_-;_-@_-"/>
    <numFmt numFmtId="188" formatCode="_ * #,##0.000_ ;_ * \-#,##0.000_ ;_ * &quot;-&quot;??_ ;_ @_ "/>
    <numFmt numFmtId="189" formatCode="0.000000"/>
    <numFmt numFmtId="190" formatCode="_-* #,##0.0_-;\-* #,##0.0_-;_-* &quot;-&quot;_-;_-@_-"/>
    <numFmt numFmtId="191" formatCode="_-* #,##0.00_-;\-* #,##0.00_-;_-* &quot;-&quot;_-;_-@_-"/>
    <numFmt numFmtId="192" formatCode="_-* #,##0.000_-;\-* #,##0.000_-;_-* &quot;-&quot;_-;_-@_-"/>
    <numFmt numFmtId="193" formatCode="0.0%"/>
    <numFmt numFmtId="194" formatCode="#,##0.0"/>
    <numFmt numFmtId="195" formatCode="#,##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8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180" fontId="1" fillId="0" borderId="3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/>
    </xf>
    <xf numFmtId="180" fontId="0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180" fontId="1" fillId="0" borderId="7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80" fontId="1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71" fontId="0" fillId="0" borderId="3" xfId="17" applyFont="1" applyBorder="1" applyAlignment="1">
      <alignment/>
    </xf>
    <xf numFmtId="171" fontId="0" fillId="0" borderId="7" xfId="17" applyFont="1" applyBorder="1" applyAlignment="1">
      <alignment/>
    </xf>
    <xf numFmtId="180" fontId="0" fillId="0" borderId="0" xfId="0" applyNumberFormat="1" applyFont="1" applyAlignment="1">
      <alignment horizontal="right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wrapText="1"/>
    </xf>
    <xf numFmtId="180" fontId="2" fillId="0" borderId="0" xfId="0" applyNumberFormat="1" applyFont="1" applyAlignment="1">
      <alignment horizontal="right"/>
    </xf>
    <xf numFmtId="183" fontId="1" fillId="0" borderId="9" xfId="17" applyNumberFormat="1" applyFont="1" applyFill="1" applyBorder="1" applyAlignment="1">
      <alignment/>
    </xf>
    <xf numFmtId="0" fontId="2" fillId="0" borderId="3" xfId="0" applyFont="1" applyBorder="1" applyAlignment="1">
      <alignment horizontal="center"/>
    </xf>
    <xf numFmtId="180" fontId="0" fillId="0" borderId="3" xfId="17" applyNumberFormat="1" applyFont="1" applyFill="1" applyBorder="1" applyAlignment="1">
      <alignment/>
    </xf>
    <xf numFmtId="171" fontId="0" fillId="0" borderId="3" xfId="17" applyFont="1" applyFill="1" applyBorder="1" applyAlignment="1">
      <alignment/>
    </xf>
    <xf numFmtId="180" fontId="1" fillId="0" borderId="3" xfId="0" applyNumberFormat="1" applyFont="1" applyBorder="1" applyAlignment="1">
      <alignment wrapText="1"/>
    </xf>
    <xf numFmtId="180" fontId="0" fillId="0" borderId="3" xfId="0" applyNumberFormat="1" applyFont="1" applyBorder="1" applyAlignment="1">
      <alignment/>
    </xf>
    <xf numFmtId="0" fontId="0" fillId="0" borderId="7" xfId="0" applyFont="1" applyBorder="1" applyAlignment="1">
      <alignment/>
    </xf>
    <xf numFmtId="180" fontId="0" fillId="0" borderId="9" xfId="17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 wrapText="1"/>
    </xf>
    <xf numFmtId="180" fontId="0" fillId="0" borderId="3" xfId="0" applyNumberFormat="1" applyFont="1" applyBorder="1" applyAlignment="1">
      <alignment wrapText="1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2" borderId="0" xfId="0" applyFont="1" applyFill="1" applyAlignment="1">
      <alignment/>
    </xf>
    <xf numFmtId="180" fontId="0" fillId="0" borderId="4" xfId="0" applyNumberFormat="1" applyFont="1" applyBorder="1" applyAlignment="1">
      <alignment wrapText="1"/>
    </xf>
    <xf numFmtId="180" fontId="0" fillId="0" borderId="12" xfId="0" applyNumberFormat="1" applyFont="1" applyBorder="1" applyAlignment="1">
      <alignment wrapText="1"/>
    </xf>
    <xf numFmtId="180" fontId="0" fillId="0" borderId="7" xfId="0" applyNumberFormat="1" applyFont="1" applyBorder="1" applyAlignment="1">
      <alignment wrapText="1"/>
    </xf>
    <xf numFmtId="180" fontId="0" fillId="0" borderId="13" xfId="0" applyNumberFormat="1" applyFont="1" applyBorder="1" applyAlignment="1">
      <alignment wrapText="1"/>
    </xf>
    <xf numFmtId="180" fontId="0" fillId="0" borderId="3" xfId="0" applyNumberFormat="1" applyFont="1" applyFill="1" applyBorder="1" applyAlignment="1">
      <alignment/>
    </xf>
    <xf numFmtId="180" fontId="1" fillId="0" borderId="3" xfId="0" applyNumberFormat="1" applyFont="1" applyFill="1" applyBorder="1" applyAlignment="1">
      <alignment wrapText="1"/>
    </xf>
    <xf numFmtId="180" fontId="0" fillId="0" borderId="14" xfId="0" applyNumberFormat="1" applyFont="1" applyBorder="1" applyAlignment="1">
      <alignment wrapText="1"/>
    </xf>
    <xf numFmtId="180" fontId="0" fillId="0" borderId="15" xfId="0" applyNumberFormat="1" applyFont="1" applyBorder="1" applyAlignment="1">
      <alignment wrapText="1"/>
    </xf>
    <xf numFmtId="180" fontId="0" fillId="0" borderId="15" xfId="0" applyNumberFormat="1" applyFont="1" applyBorder="1" applyAlignment="1">
      <alignment/>
    </xf>
    <xf numFmtId="180" fontId="0" fillId="0" borderId="16" xfId="0" applyNumberFormat="1" applyFont="1" applyBorder="1" applyAlignment="1">
      <alignment wrapText="1"/>
    </xf>
    <xf numFmtId="180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180" fontId="1" fillId="0" borderId="19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94" fontId="0" fillId="0" borderId="3" xfId="0" applyNumberFormat="1" applyFont="1" applyBorder="1" applyAlignment="1">
      <alignment/>
    </xf>
    <xf numFmtId="194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95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 wrapText="1"/>
    </xf>
    <xf numFmtId="195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195" fontId="1" fillId="0" borderId="3" xfId="0" applyNumberFormat="1" applyFont="1" applyFill="1" applyBorder="1" applyAlignment="1">
      <alignment/>
    </xf>
    <xf numFmtId="193" fontId="2" fillId="0" borderId="0" xfId="0" applyNumberFormat="1" applyFont="1" applyFill="1" applyBorder="1" applyAlignment="1">
      <alignment/>
    </xf>
    <xf numFmtId="181" fontId="6" fillId="0" borderId="0" xfId="19" applyNumberFormat="1" applyFont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1" fontId="6" fillId="0" borderId="0" xfId="19" applyNumberFormat="1" applyFont="1" applyFill="1" applyAlignment="1">
      <alignment/>
      <protection/>
    </xf>
    <xf numFmtId="194" fontId="0" fillId="0" borderId="3" xfId="0" applyNumberFormat="1" applyFont="1" applyFill="1" applyBorder="1" applyAlignment="1">
      <alignment/>
    </xf>
    <xf numFmtId="194" fontId="0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80" fontId="1" fillId="0" borderId="3" xfId="0" applyNumberFormat="1" applyFont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1" fontId="0" fillId="0" borderId="3" xfId="17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80" fontId="1" fillId="0" borderId="3" xfId="0" applyNumberFormat="1" applyFont="1" applyBorder="1" applyAlignment="1">
      <alignment vertical="center" wrapText="1"/>
    </xf>
    <xf numFmtId="180" fontId="0" fillId="0" borderId="3" xfId="0" applyNumberFormat="1" applyFont="1" applyBorder="1" applyAlignment="1">
      <alignment vertical="center" wrapText="1"/>
    </xf>
    <xf numFmtId="180" fontId="0" fillId="0" borderId="11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95" fontId="0" fillId="0" borderId="3" xfId="0" applyNumberForma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Alignment="1">
      <alignment/>
    </xf>
    <xf numFmtId="180" fontId="1" fillId="0" borderId="3" xfId="0" applyNumberFormat="1" applyFont="1" applyBorder="1" applyAlignment="1">
      <alignment/>
    </xf>
    <xf numFmtId="180" fontId="1" fillId="0" borderId="9" xfId="17" applyNumberFormat="1" applyFont="1" applyFill="1" applyBorder="1" applyAlignment="1">
      <alignment/>
    </xf>
    <xf numFmtId="180" fontId="0" fillId="0" borderId="9" xfId="17" applyNumberFormat="1" applyFont="1" applyFill="1" applyBorder="1" applyAlignment="1">
      <alignment/>
    </xf>
    <xf numFmtId="180" fontId="0" fillId="0" borderId="3" xfId="0" applyNumberFormat="1" applyFont="1" applyFill="1" applyBorder="1" applyAlignment="1">
      <alignment wrapText="1"/>
    </xf>
    <xf numFmtId="180" fontId="0" fillId="0" borderId="11" xfId="0" applyNumberFormat="1" applyFont="1" applyFill="1" applyBorder="1" applyAlignment="1">
      <alignment wrapText="1"/>
    </xf>
    <xf numFmtId="180" fontId="0" fillId="0" borderId="11" xfId="0" applyNumberFormat="1" applyFont="1" applyFill="1" applyBorder="1" applyAlignment="1">
      <alignment vertical="center" wrapText="1"/>
    </xf>
    <xf numFmtId="180" fontId="0" fillId="0" borderId="21" xfId="0" applyNumberFormat="1" applyFont="1" applyBorder="1" applyAlignment="1">
      <alignment/>
    </xf>
    <xf numFmtId="180" fontId="0" fillId="0" borderId="15" xfId="0" applyNumberFormat="1" applyFont="1" applyFill="1" applyBorder="1" applyAlignment="1">
      <alignment wrapText="1"/>
    </xf>
    <xf numFmtId="194" fontId="7" fillId="0" borderId="3" xfId="0" applyNumberFormat="1" applyFont="1" applyBorder="1" applyAlignment="1">
      <alignment/>
    </xf>
    <xf numFmtId="195" fontId="7" fillId="0" borderId="3" xfId="0" applyNumberFormat="1" applyFont="1" applyBorder="1" applyAlignment="1">
      <alignment/>
    </xf>
    <xf numFmtId="0" fontId="4" fillId="0" borderId="0" xfId="0" applyFont="1" applyFill="1" applyAlignment="1">
      <alignment/>
    </xf>
    <xf numFmtId="171" fontId="0" fillId="0" borderId="0" xfId="17" applyFont="1" applyFill="1" applyAlignment="1">
      <alignment/>
    </xf>
    <xf numFmtId="180" fontId="1" fillId="3" borderId="3" xfId="0" applyNumberFormat="1" applyFont="1" applyFill="1" applyBorder="1" applyAlignment="1">
      <alignment wrapText="1"/>
    </xf>
    <xf numFmtId="180" fontId="1" fillId="3" borderId="3" xfId="0" applyNumberFormat="1" applyFont="1" applyFill="1" applyBorder="1" applyAlignment="1">
      <alignment vertical="center" wrapText="1"/>
    </xf>
    <xf numFmtId="180" fontId="1" fillId="3" borderId="11" xfId="0" applyNumberFormat="1" applyFont="1" applyFill="1" applyBorder="1" applyAlignment="1">
      <alignment wrapText="1"/>
    </xf>
    <xf numFmtId="180" fontId="1" fillId="0" borderId="11" xfId="0" applyNumberFormat="1" applyFont="1" applyFill="1" applyBorder="1" applyAlignment="1">
      <alignment wrapText="1"/>
    </xf>
    <xf numFmtId="180" fontId="1" fillId="2" borderId="11" xfId="0" applyNumberFormat="1" applyFont="1" applyFill="1" applyBorder="1" applyAlignment="1">
      <alignment wrapText="1"/>
    </xf>
    <xf numFmtId="180" fontId="0" fillId="0" borderId="0" xfId="0" applyNumberFormat="1" applyAlignment="1">
      <alignment/>
    </xf>
    <xf numFmtId="0" fontId="0" fillId="0" borderId="4" xfId="0" applyFill="1" applyBorder="1" applyAlignment="1">
      <alignment wrapText="1"/>
    </xf>
    <xf numFmtId="180" fontId="1" fillId="0" borderId="3" xfId="0" applyNumberFormat="1" applyFont="1" applyFill="1" applyBorder="1" applyAlignment="1">
      <alignment horizontal="right" wrapText="1"/>
    </xf>
    <xf numFmtId="180" fontId="0" fillId="3" borderId="9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180" fontId="0" fillId="2" borderId="9" xfId="0" applyNumberFormat="1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2" borderId="22" xfId="0" applyFill="1" applyBorder="1" applyAlignment="1">
      <alignment/>
    </xf>
    <xf numFmtId="180" fontId="1" fillId="2" borderId="9" xfId="17" applyNumberFormat="1" applyFont="1" applyFill="1" applyBorder="1" applyAlignment="1">
      <alignment/>
    </xf>
    <xf numFmtId="180" fontId="0" fillId="2" borderId="23" xfId="0" applyNumberFormat="1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180" fontId="1" fillId="0" borderId="7" xfId="0" applyNumberFormat="1" applyFont="1" applyBorder="1" applyAlignment="1">
      <alignment vertical="center"/>
    </xf>
    <xf numFmtId="180" fontId="1" fillId="0" borderId="19" xfId="0" applyNumberFormat="1" applyFont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3" borderId="23" xfId="0" applyNumberFormat="1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_tab_7_f_octobre_0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3.140625" style="0" customWidth="1"/>
    <col min="3" max="3" width="6.00390625" style="0" customWidth="1"/>
    <col min="4" max="4" width="8.28125" style="3" customWidth="1"/>
    <col min="5" max="5" width="7.8515625" style="0" customWidth="1"/>
    <col min="6" max="6" width="9.421875" style="0" bestFit="1" customWidth="1"/>
    <col min="7" max="7" width="6.140625" style="0" customWidth="1"/>
    <col min="8" max="8" width="16.421875" style="0" customWidth="1"/>
    <col min="9" max="9" width="10.57421875" style="0" bestFit="1" customWidth="1"/>
    <col min="10" max="10" width="8.57421875" style="0" bestFit="1" customWidth="1"/>
    <col min="11" max="14" width="5.57421875" style="0" bestFit="1" customWidth="1"/>
    <col min="15" max="22" width="5.57421875" style="42" bestFit="1" customWidth="1"/>
    <col min="23" max="24" width="5.57421875" style="42" customWidth="1"/>
    <col min="25" max="25" width="2.28125" style="42" customWidth="1"/>
    <col min="26" max="26" width="6.57421875" style="42" bestFit="1" customWidth="1"/>
  </cols>
  <sheetData>
    <row r="1" ht="18">
      <c r="A1" s="41" t="s">
        <v>61</v>
      </c>
    </row>
    <row r="3" ht="18">
      <c r="A3" s="41" t="s">
        <v>32</v>
      </c>
    </row>
    <row r="4" spans="4:17" ht="12.75">
      <c r="D4" s="28"/>
      <c r="H4" s="5"/>
      <c r="I4" s="5"/>
      <c r="J4" s="5"/>
      <c r="K4" s="5"/>
      <c r="L4" s="5"/>
      <c r="M4" s="5"/>
      <c r="N4" s="5"/>
      <c r="O4" s="43"/>
      <c r="P4" s="43"/>
      <c r="Q4" s="43"/>
    </row>
    <row r="5" spans="1:15" ht="18">
      <c r="A5" s="119" t="s">
        <v>56</v>
      </c>
      <c r="B5" s="85"/>
      <c r="C5" s="85"/>
      <c r="D5" s="120"/>
      <c r="E5" s="85"/>
      <c r="F5" s="85"/>
      <c r="I5" s="5"/>
      <c r="J5" s="5"/>
      <c r="K5" s="5"/>
      <c r="L5" s="5"/>
      <c r="M5" s="5"/>
      <c r="N5" s="5"/>
      <c r="O5" s="43"/>
    </row>
    <row r="6" ht="12.75">
      <c r="A6" s="4"/>
    </row>
    <row r="7" ht="13.5" thickBot="1">
      <c r="A7" s="4"/>
    </row>
    <row r="8" spans="1:26" s="2" customFormat="1" ht="43.5" customHeight="1" thickBot="1">
      <c r="A8" s="7" t="s">
        <v>64</v>
      </c>
      <c r="B8" s="8" t="s">
        <v>0</v>
      </c>
      <c r="C8" s="8" t="s">
        <v>25</v>
      </c>
      <c r="D8" s="9" t="s">
        <v>20</v>
      </c>
      <c r="E8" s="8" t="s">
        <v>30</v>
      </c>
      <c r="F8" s="8" t="s">
        <v>31</v>
      </c>
      <c r="G8" s="8" t="s">
        <v>26</v>
      </c>
      <c r="H8" s="10" t="s">
        <v>18</v>
      </c>
      <c r="I8" s="8" t="s">
        <v>34</v>
      </c>
      <c r="J8" s="8" t="s">
        <v>40</v>
      </c>
      <c r="K8" s="8">
        <v>2001</v>
      </c>
      <c r="L8" s="8">
        <v>2002</v>
      </c>
      <c r="M8" s="8">
        <v>2003</v>
      </c>
      <c r="N8" s="8">
        <v>2004</v>
      </c>
      <c r="O8" s="44">
        <v>2005</v>
      </c>
      <c r="P8" s="44">
        <v>2006</v>
      </c>
      <c r="Q8" s="44">
        <v>2007</v>
      </c>
      <c r="R8" s="44">
        <v>2008</v>
      </c>
      <c r="S8" s="45">
        <v>2009</v>
      </c>
      <c r="T8" s="45">
        <v>2010</v>
      </c>
      <c r="U8" s="45">
        <v>2011</v>
      </c>
      <c r="V8" s="45">
        <v>2012</v>
      </c>
      <c r="W8" s="45">
        <v>2013</v>
      </c>
      <c r="X8" s="45">
        <v>2014</v>
      </c>
      <c r="Y8" s="45"/>
      <c r="Z8" s="77" t="s">
        <v>33</v>
      </c>
    </row>
    <row r="9" spans="1:26" ht="12.75">
      <c r="A9" s="62"/>
      <c r="B9" s="14"/>
      <c r="C9" s="14"/>
      <c r="D9" s="15"/>
      <c r="E9" s="14"/>
      <c r="F9" s="89"/>
      <c r="G9" s="14"/>
      <c r="H9" s="29"/>
      <c r="I9" s="127"/>
      <c r="J9" s="127"/>
      <c r="K9" s="29"/>
      <c r="L9" s="29"/>
      <c r="M9" s="29"/>
      <c r="N9" s="29"/>
      <c r="O9" s="51"/>
      <c r="P9" s="51"/>
      <c r="Q9" s="51"/>
      <c r="R9" s="51"/>
      <c r="S9" s="52"/>
      <c r="T9" s="52"/>
      <c r="U9" s="52"/>
      <c r="V9" s="52"/>
      <c r="W9" s="52"/>
      <c r="X9" s="52"/>
      <c r="Y9" s="52"/>
      <c r="Z9" s="57"/>
    </row>
    <row r="10" spans="1:26" ht="12.75">
      <c r="A10" s="63">
        <v>1</v>
      </c>
      <c r="B10" s="11" t="s">
        <v>1</v>
      </c>
      <c r="C10" s="11">
        <f>1.26+1.19</f>
        <v>2.45</v>
      </c>
      <c r="D10" s="12">
        <v>0</v>
      </c>
      <c r="E10" s="38">
        <v>0</v>
      </c>
      <c r="F10" s="90"/>
      <c r="G10" s="25"/>
      <c r="H10" s="30"/>
      <c r="I10" s="56">
        <f>E10-G10</f>
        <v>0</v>
      </c>
      <c r="J10" s="56">
        <f>F10-H10</f>
        <v>0</v>
      </c>
      <c r="K10" s="37"/>
      <c r="L10" s="37"/>
      <c r="M10" s="37"/>
      <c r="N10" s="37"/>
      <c r="O10" s="47"/>
      <c r="P10" s="47"/>
      <c r="Q10" s="47"/>
      <c r="R10" s="47"/>
      <c r="S10" s="46"/>
      <c r="T10" s="46"/>
      <c r="U10" s="46"/>
      <c r="V10" s="46"/>
      <c r="W10" s="46"/>
      <c r="X10" s="46"/>
      <c r="Y10" s="46"/>
      <c r="Z10" s="58"/>
    </row>
    <row r="11" spans="1:26" ht="12.75">
      <c r="A11" s="63">
        <v>2</v>
      </c>
      <c r="B11" s="11" t="s">
        <v>2</v>
      </c>
      <c r="C11" s="11">
        <f>0.27+0.11+0.14+0.73</f>
        <v>1.25</v>
      </c>
      <c r="D11" s="12">
        <v>1.526</v>
      </c>
      <c r="E11" s="38">
        <v>2.286</v>
      </c>
      <c r="F11" s="34" t="s">
        <v>47</v>
      </c>
      <c r="G11" s="26"/>
      <c r="H11" s="13" t="s">
        <v>57</v>
      </c>
      <c r="I11" s="121">
        <v>2.734</v>
      </c>
      <c r="J11" s="121">
        <f>I11</f>
        <v>2.734</v>
      </c>
      <c r="K11" s="37"/>
      <c r="L11" s="37"/>
      <c r="M11" s="37"/>
      <c r="N11" s="37"/>
      <c r="O11" s="47"/>
      <c r="P11" s="47"/>
      <c r="Q11" s="47"/>
      <c r="R11" s="47"/>
      <c r="S11" s="47"/>
      <c r="T11" s="112"/>
      <c r="U11" s="121">
        <f>J11</f>
        <v>2.734</v>
      </c>
      <c r="V11" s="47"/>
      <c r="W11" s="46"/>
      <c r="X11" s="46"/>
      <c r="Y11" s="46" t="s">
        <v>58</v>
      </c>
      <c r="Z11" s="58"/>
    </row>
    <row r="12" spans="1:26" ht="12.75">
      <c r="A12" s="63">
        <v>3</v>
      </c>
      <c r="B12" s="11" t="s">
        <v>3</v>
      </c>
      <c r="C12" s="11">
        <f>0.2+0.34</f>
        <v>0.54</v>
      </c>
      <c r="D12" s="12">
        <v>0.206</v>
      </c>
      <c r="E12" s="38">
        <v>0.25</v>
      </c>
      <c r="F12" s="34" t="s">
        <v>48</v>
      </c>
      <c r="G12" s="26"/>
      <c r="H12" s="13"/>
      <c r="I12" s="121">
        <v>0.31</v>
      </c>
      <c r="J12" s="121">
        <f>I12</f>
        <v>0.31</v>
      </c>
      <c r="K12" s="37"/>
      <c r="L12" s="37"/>
      <c r="M12" s="37"/>
      <c r="N12" s="37"/>
      <c r="O12" s="47"/>
      <c r="P12" s="47"/>
      <c r="Q12" s="47"/>
      <c r="R12" s="47"/>
      <c r="S12" s="112"/>
      <c r="T12" s="121">
        <f>J12</f>
        <v>0.31</v>
      </c>
      <c r="U12" s="47"/>
      <c r="V12" s="47"/>
      <c r="W12" s="46"/>
      <c r="X12" s="46"/>
      <c r="Y12" s="46"/>
      <c r="Z12" s="58"/>
    </row>
    <row r="13" spans="1:26" ht="12.75">
      <c r="A13" s="63">
        <v>4</v>
      </c>
      <c r="B13" s="11" t="s">
        <v>4</v>
      </c>
      <c r="C13" s="11">
        <f>1.04+0.085+0.45</f>
        <v>1.575</v>
      </c>
      <c r="D13" s="12">
        <v>0</v>
      </c>
      <c r="E13" s="38">
        <v>0</v>
      </c>
      <c r="F13" s="34"/>
      <c r="G13" s="26"/>
      <c r="H13" s="13"/>
      <c r="I13" s="56">
        <f>E13-G13</f>
        <v>0</v>
      </c>
      <c r="J13" s="56">
        <f>F13-H13</f>
        <v>0</v>
      </c>
      <c r="K13" s="37"/>
      <c r="L13" s="37"/>
      <c r="M13" s="37"/>
      <c r="N13" s="37"/>
      <c r="O13" s="47"/>
      <c r="P13" s="47"/>
      <c r="Q13" s="47"/>
      <c r="R13" s="47"/>
      <c r="S13" s="46"/>
      <c r="T13" s="46"/>
      <c r="U13" s="46"/>
      <c r="V13" s="46"/>
      <c r="W13" s="46"/>
      <c r="X13" s="46"/>
      <c r="Y13" s="46"/>
      <c r="Z13" s="58"/>
    </row>
    <row r="14" spans="1:26" ht="25.5" customHeight="1">
      <c r="A14" s="63">
        <v>5</v>
      </c>
      <c r="B14" s="11" t="s">
        <v>5</v>
      </c>
      <c r="C14" s="11">
        <f>0.74+0.3</f>
        <v>1.04</v>
      </c>
      <c r="D14" s="12">
        <v>0.95061</v>
      </c>
      <c r="E14" s="38">
        <v>1.762</v>
      </c>
      <c r="F14" s="34" t="s">
        <v>24</v>
      </c>
      <c r="G14" s="35">
        <v>0.4</v>
      </c>
      <c r="H14" s="13" t="s">
        <v>27</v>
      </c>
      <c r="I14" s="56">
        <v>1.376</v>
      </c>
      <c r="J14" s="128" t="s">
        <v>45</v>
      </c>
      <c r="K14" s="37"/>
      <c r="L14" s="37"/>
      <c r="M14" s="37"/>
      <c r="N14" s="37"/>
      <c r="O14" s="47"/>
      <c r="P14" s="47"/>
      <c r="Q14" s="47"/>
      <c r="R14" s="47"/>
      <c r="S14" s="46"/>
      <c r="T14" s="46"/>
      <c r="U14" s="46"/>
      <c r="V14" s="46"/>
      <c r="W14" s="46"/>
      <c r="X14" s="46"/>
      <c r="Y14" s="46"/>
      <c r="Z14" s="58">
        <f>I14</f>
        <v>1.376</v>
      </c>
    </row>
    <row r="15" spans="1:26" ht="12" customHeight="1">
      <c r="A15" s="63">
        <v>6</v>
      </c>
      <c r="B15" s="11" t="s">
        <v>6</v>
      </c>
      <c r="C15" s="11">
        <f>-0.3+1.65+0.2</f>
        <v>1.5499999999999998</v>
      </c>
      <c r="D15" s="12">
        <v>0.89372</v>
      </c>
      <c r="E15" s="38">
        <v>1.282</v>
      </c>
      <c r="F15" s="34" t="s">
        <v>24</v>
      </c>
      <c r="G15" s="36">
        <v>0</v>
      </c>
      <c r="H15" s="13" t="s">
        <v>28</v>
      </c>
      <c r="I15" s="56">
        <v>1.318</v>
      </c>
      <c r="J15" s="128" t="s">
        <v>45</v>
      </c>
      <c r="K15" s="37"/>
      <c r="L15" s="37"/>
      <c r="M15" s="37"/>
      <c r="N15" s="37"/>
      <c r="O15" s="47"/>
      <c r="P15" s="47"/>
      <c r="Q15" s="47"/>
      <c r="R15" s="47"/>
      <c r="S15" s="46"/>
      <c r="T15" s="46"/>
      <c r="U15" s="46"/>
      <c r="V15" s="46"/>
      <c r="W15" s="46"/>
      <c r="X15" s="46"/>
      <c r="Y15" s="46"/>
      <c r="Z15" s="58">
        <f>I15</f>
        <v>1.318</v>
      </c>
    </row>
    <row r="16" spans="1:26" ht="27.75" customHeight="1">
      <c r="A16" s="63">
        <v>7</v>
      </c>
      <c r="B16" s="11" t="s">
        <v>7</v>
      </c>
      <c r="C16" s="11">
        <f>-0.2+0.86-0.2</f>
        <v>0.4599999999999999</v>
      </c>
      <c r="D16" s="12">
        <v>0.63922</v>
      </c>
      <c r="E16" s="38">
        <v>2.716</v>
      </c>
      <c r="F16" s="34" t="s">
        <v>24</v>
      </c>
      <c r="G16" s="35">
        <v>1.595</v>
      </c>
      <c r="H16" s="13" t="s">
        <v>19</v>
      </c>
      <c r="I16" s="56">
        <v>1.153</v>
      </c>
      <c r="J16" s="128" t="s">
        <v>45</v>
      </c>
      <c r="K16" s="37"/>
      <c r="L16" s="37"/>
      <c r="M16" s="37"/>
      <c r="N16" s="37"/>
      <c r="O16" s="47"/>
      <c r="P16" s="47"/>
      <c r="Q16" s="47"/>
      <c r="R16" s="47"/>
      <c r="S16" s="46"/>
      <c r="T16" s="46"/>
      <c r="U16" s="46"/>
      <c r="V16" s="46"/>
      <c r="W16" s="46"/>
      <c r="X16" s="46"/>
      <c r="Y16" s="46"/>
      <c r="Z16" s="58">
        <f>I16</f>
        <v>1.153</v>
      </c>
    </row>
    <row r="17" spans="1:26" ht="12.75">
      <c r="A17" s="63">
        <v>8</v>
      </c>
      <c r="B17" s="11" t="s">
        <v>9</v>
      </c>
      <c r="C17" s="11">
        <f>0.2+0.75</f>
        <v>0.95</v>
      </c>
      <c r="D17" s="12">
        <v>0.59259</v>
      </c>
      <c r="E17" s="38">
        <v>1.257</v>
      </c>
      <c r="F17" s="34" t="s">
        <v>24</v>
      </c>
      <c r="G17" s="26"/>
      <c r="H17" s="13" t="s">
        <v>29</v>
      </c>
      <c r="I17" s="56">
        <v>1.286</v>
      </c>
      <c r="J17" s="128" t="s">
        <v>45</v>
      </c>
      <c r="K17" s="37"/>
      <c r="L17" s="37"/>
      <c r="M17" s="37"/>
      <c r="N17" s="37"/>
      <c r="O17" s="47"/>
      <c r="P17" s="47"/>
      <c r="Q17" s="47"/>
      <c r="R17" s="47"/>
      <c r="S17" s="46"/>
      <c r="T17" s="46"/>
      <c r="U17" s="46"/>
      <c r="V17" s="46"/>
      <c r="W17" s="46"/>
      <c r="X17" s="46"/>
      <c r="Y17" s="46"/>
      <c r="Z17" s="58">
        <f>I17</f>
        <v>1.286</v>
      </c>
    </row>
    <row r="18" spans="1:26" ht="12.75">
      <c r="A18" s="63">
        <v>9</v>
      </c>
      <c r="B18" s="11" t="s">
        <v>8</v>
      </c>
      <c r="C18" s="11">
        <f>3.77</f>
        <v>3.77</v>
      </c>
      <c r="D18" s="12">
        <v>0</v>
      </c>
      <c r="E18" s="38">
        <v>0</v>
      </c>
      <c r="F18" s="34"/>
      <c r="G18" s="26"/>
      <c r="H18" s="13"/>
      <c r="I18" s="56">
        <f>E18-G18</f>
        <v>0</v>
      </c>
      <c r="J18" s="56">
        <f>F18-H18</f>
        <v>0</v>
      </c>
      <c r="K18" s="37"/>
      <c r="L18" s="37"/>
      <c r="M18" s="37"/>
      <c r="N18" s="37"/>
      <c r="O18" s="47"/>
      <c r="P18" s="47"/>
      <c r="Q18" s="47"/>
      <c r="R18" s="47"/>
      <c r="S18" s="46"/>
      <c r="T18" s="46"/>
      <c r="U18" s="46"/>
      <c r="V18" s="46"/>
      <c r="W18" s="46"/>
      <c r="X18" s="46"/>
      <c r="Y18" s="46"/>
      <c r="Z18" s="58"/>
    </row>
    <row r="19" spans="1:26" ht="12.75">
      <c r="A19" s="63">
        <v>10</v>
      </c>
      <c r="B19" s="11" t="s">
        <v>10</v>
      </c>
      <c r="C19" s="11">
        <f>0.59+1.09</f>
        <v>1.6800000000000002</v>
      </c>
      <c r="D19" s="12">
        <v>1.667</v>
      </c>
      <c r="E19" s="55">
        <v>3.027</v>
      </c>
      <c r="F19" s="34" t="s">
        <v>49</v>
      </c>
      <c r="G19" s="26"/>
      <c r="H19" s="13" t="s">
        <v>36</v>
      </c>
      <c r="I19" s="121">
        <v>2.601</v>
      </c>
      <c r="J19" s="121">
        <f>I19</f>
        <v>2.601</v>
      </c>
      <c r="K19" s="37"/>
      <c r="L19" s="37"/>
      <c r="M19" s="37"/>
      <c r="N19" s="37"/>
      <c r="O19" s="47"/>
      <c r="P19" s="47"/>
      <c r="Q19" s="47"/>
      <c r="R19" s="121">
        <f>J19</f>
        <v>2.601</v>
      </c>
      <c r="S19" s="46"/>
      <c r="T19" s="46"/>
      <c r="U19" s="46"/>
      <c r="V19" s="46"/>
      <c r="W19" s="46"/>
      <c r="X19" s="46"/>
      <c r="Y19" s="46"/>
      <c r="Z19" s="58"/>
    </row>
    <row r="20" spans="1:26" ht="12.75">
      <c r="A20" s="63">
        <v>11</v>
      </c>
      <c r="B20" s="11" t="s">
        <v>11</v>
      </c>
      <c r="C20" s="11">
        <f>2.2</f>
        <v>2.2</v>
      </c>
      <c r="D20" s="12">
        <v>0</v>
      </c>
      <c r="E20" s="38">
        <v>0</v>
      </c>
      <c r="F20" s="34"/>
      <c r="G20" s="26"/>
      <c r="H20" s="13"/>
      <c r="I20" s="56">
        <f>E20-G20</f>
        <v>0</v>
      </c>
      <c r="J20" s="56">
        <f>F20-H20</f>
        <v>0</v>
      </c>
      <c r="K20" s="37"/>
      <c r="L20" s="37"/>
      <c r="M20" s="37"/>
      <c r="N20" s="37"/>
      <c r="O20" s="47"/>
      <c r="P20" s="47"/>
      <c r="Q20" s="47"/>
      <c r="R20" s="47"/>
      <c r="S20" s="46"/>
      <c r="T20" s="46"/>
      <c r="U20" s="46"/>
      <c r="V20" s="46"/>
      <c r="W20" s="46"/>
      <c r="X20" s="46"/>
      <c r="Y20" s="46"/>
      <c r="Z20" s="58"/>
    </row>
    <row r="21" spans="1:26" ht="12.75">
      <c r="A21" s="63" t="s">
        <v>21</v>
      </c>
      <c r="B21" s="11" t="s">
        <v>23</v>
      </c>
      <c r="C21" s="18">
        <v>0.25</v>
      </c>
      <c r="D21" s="19">
        <v>0.24</v>
      </c>
      <c r="E21" s="55">
        <v>0.4</v>
      </c>
      <c r="F21" s="34" t="s">
        <v>49</v>
      </c>
      <c r="G21" s="26"/>
      <c r="H21" s="13" t="s">
        <v>36</v>
      </c>
      <c r="I21" s="121">
        <v>0.405</v>
      </c>
      <c r="J21" s="121">
        <f aca="true" t="shared" si="0" ref="J21:J29">I21</f>
        <v>0.405</v>
      </c>
      <c r="K21" s="37"/>
      <c r="L21" s="37"/>
      <c r="M21" s="37"/>
      <c r="N21" s="37"/>
      <c r="O21" s="47"/>
      <c r="P21" s="121">
        <f>J21</f>
        <v>0.405</v>
      </c>
      <c r="Q21" s="56"/>
      <c r="R21" s="47"/>
      <c r="S21" s="46"/>
      <c r="T21" s="46"/>
      <c r="U21" s="46"/>
      <c r="V21" s="46"/>
      <c r="W21" s="46"/>
      <c r="X21" s="46"/>
      <c r="Y21" s="46"/>
      <c r="Z21" s="58"/>
    </row>
    <row r="22" spans="1:26" ht="12.75">
      <c r="A22" s="63" t="s">
        <v>22</v>
      </c>
      <c r="B22" s="64" t="s">
        <v>38</v>
      </c>
      <c r="C22" s="139">
        <v>2.88</v>
      </c>
      <c r="D22" s="141">
        <v>0.7</v>
      </c>
      <c r="E22" s="143">
        <v>0.7</v>
      </c>
      <c r="F22" s="91" t="s">
        <v>48</v>
      </c>
      <c r="G22" s="26"/>
      <c r="H22" s="13"/>
      <c r="I22" s="121">
        <v>0.185</v>
      </c>
      <c r="J22" s="121">
        <f t="shared" si="0"/>
        <v>0.185</v>
      </c>
      <c r="K22" s="37"/>
      <c r="L22" s="37"/>
      <c r="M22" s="37"/>
      <c r="N22" s="37"/>
      <c r="O22" s="47"/>
      <c r="P22" s="47"/>
      <c r="Q22" s="46"/>
      <c r="R22" s="47"/>
      <c r="S22" s="121">
        <f>J22</f>
        <v>0.185</v>
      </c>
      <c r="T22" s="46"/>
      <c r="U22" s="113"/>
      <c r="V22" s="46"/>
      <c r="W22" s="46"/>
      <c r="X22" s="46"/>
      <c r="Y22" s="46"/>
      <c r="Z22" s="58"/>
    </row>
    <row r="23" spans="1:26" ht="12.75">
      <c r="A23" s="63" t="s">
        <v>39</v>
      </c>
      <c r="B23" s="64" t="s">
        <v>37</v>
      </c>
      <c r="C23" s="140"/>
      <c r="D23" s="142"/>
      <c r="E23" s="144"/>
      <c r="F23" s="92" t="s">
        <v>47</v>
      </c>
      <c r="G23" s="26"/>
      <c r="H23" s="13" t="s">
        <v>54</v>
      </c>
      <c r="I23" s="56">
        <v>0.771</v>
      </c>
      <c r="J23" s="56">
        <f t="shared" si="0"/>
        <v>0.771</v>
      </c>
      <c r="K23" s="37"/>
      <c r="L23" s="37"/>
      <c r="M23" s="37"/>
      <c r="N23" s="37"/>
      <c r="O23" s="47"/>
      <c r="P23" s="47"/>
      <c r="Q23" s="46"/>
      <c r="R23" s="46"/>
      <c r="S23" s="46"/>
      <c r="T23" s="113"/>
      <c r="U23" s="113"/>
      <c r="V23" s="125">
        <f>J23</f>
        <v>0.771</v>
      </c>
      <c r="W23" s="46"/>
      <c r="X23" s="46"/>
      <c r="Y23" s="46"/>
      <c r="Z23" s="58"/>
    </row>
    <row r="24" spans="1:26" ht="12.75">
      <c r="A24" s="63">
        <v>13</v>
      </c>
      <c r="B24" s="11" t="s">
        <v>12</v>
      </c>
      <c r="C24" s="65">
        <f>7</f>
        <v>7</v>
      </c>
      <c r="D24" s="66">
        <v>0.027</v>
      </c>
      <c r="E24" s="38">
        <v>0.027</v>
      </c>
      <c r="F24" s="34" t="s">
        <v>50</v>
      </c>
      <c r="G24" s="26"/>
      <c r="H24" s="13"/>
      <c r="I24" s="121">
        <v>0.026</v>
      </c>
      <c r="J24" s="121">
        <f t="shared" si="0"/>
        <v>0.026</v>
      </c>
      <c r="K24" s="37"/>
      <c r="L24" s="37"/>
      <c r="M24" s="37"/>
      <c r="N24" s="37"/>
      <c r="O24" s="47"/>
      <c r="P24" s="47"/>
      <c r="Q24" s="46"/>
      <c r="R24" s="46"/>
      <c r="S24" s="46"/>
      <c r="T24" s="121">
        <v>0.026</v>
      </c>
      <c r="U24" s="113"/>
      <c r="V24" s="112"/>
      <c r="W24" s="46"/>
      <c r="X24" s="46"/>
      <c r="Y24" s="46"/>
      <c r="Z24" s="58"/>
    </row>
    <row r="25" spans="1:26" ht="12.75">
      <c r="A25" s="63">
        <v>14</v>
      </c>
      <c r="B25" s="11" t="s">
        <v>13</v>
      </c>
      <c r="C25" s="11">
        <f>0.6+1.11+2+0.82</f>
        <v>4.53</v>
      </c>
      <c r="D25" s="12">
        <v>0</v>
      </c>
      <c r="E25" s="38">
        <v>0</v>
      </c>
      <c r="F25" s="34" t="s">
        <v>49</v>
      </c>
      <c r="G25" s="26"/>
      <c r="H25" s="13"/>
      <c r="I25" s="121">
        <f>0.02</f>
        <v>0.02</v>
      </c>
      <c r="J25" s="121">
        <f t="shared" si="0"/>
        <v>0.02</v>
      </c>
      <c r="K25" s="37"/>
      <c r="L25" s="37"/>
      <c r="M25" s="121">
        <v>0.02</v>
      </c>
      <c r="N25" s="37"/>
      <c r="O25" s="47"/>
      <c r="P25" s="47"/>
      <c r="Q25" s="47"/>
      <c r="R25" s="47"/>
      <c r="S25" s="46"/>
      <c r="T25" s="46"/>
      <c r="U25" s="113"/>
      <c r="V25" s="46"/>
      <c r="W25" s="46"/>
      <c r="X25" s="46"/>
      <c r="Y25" s="46"/>
      <c r="Z25" s="58"/>
    </row>
    <row r="26" spans="1:26" ht="12.75">
      <c r="A26" s="63">
        <v>15</v>
      </c>
      <c r="B26" s="11" t="s">
        <v>14</v>
      </c>
      <c r="C26" s="11">
        <f>0.82+0.06+0.45</f>
        <v>1.3299999999999998</v>
      </c>
      <c r="D26" s="12">
        <v>0.878</v>
      </c>
      <c r="E26" s="38">
        <v>2.335</v>
      </c>
      <c r="F26" s="34" t="s">
        <v>24</v>
      </c>
      <c r="G26" s="26"/>
      <c r="H26" s="13" t="s">
        <v>36</v>
      </c>
      <c r="I26" s="56">
        <v>2.784</v>
      </c>
      <c r="J26" s="56">
        <f>I26</f>
        <v>2.784</v>
      </c>
      <c r="K26" s="37"/>
      <c r="L26" s="37"/>
      <c r="M26" s="37"/>
      <c r="N26" s="37"/>
      <c r="O26" s="47"/>
      <c r="P26" s="47"/>
      <c r="Q26" s="47"/>
      <c r="R26" s="47"/>
      <c r="S26" s="46"/>
      <c r="T26" s="46"/>
      <c r="U26" s="113"/>
      <c r="V26" s="125">
        <v>0.784</v>
      </c>
      <c r="W26" s="125">
        <v>1</v>
      </c>
      <c r="X26" s="125">
        <v>1</v>
      </c>
      <c r="Y26" s="113"/>
      <c r="Z26" s="116"/>
    </row>
    <row r="27" spans="1:26" ht="22.5">
      <c r="A27" s="63">
        <v>16</v>
      </c>
      <c r="B27" s="11" t="s">
        <v>15</v>
      </c>
      <c r="C27" s="11">
        <f>0.15+0.7+0.6+0.12</f>
        <v>1.5699999999999998</v>
      </c>
      <c r="D27" s="12">
        <v>0.149</v>
      </c>
      <c r="E27" s="38">
        <v>0.24</v>
      </c>
      <c r="F27" s="34" t="s">
        <v>49</v>
      </c>
      <c r="G27" s="26"/>
      <c r="H27" s="13" t="s">
        <v>62</v>
      </c>
      <c r="I27" s="56">
        <f>J27</f>
        <v>0.308</v>
      </c>
      <c r="J27" s="56">
        <f>Q27+W27</f>
        <v>0.308</v>
      </c>
      <c r="K27" s="37"/>
      <c r="L27" s="37"/>
      <c r="M27" s="37"/>
      <c r="N27" s="37"/>
      <c r="O27" s="47"/>
      <c r="P27" s="47"/>
      <c r="Q27" s="121">
        <v>0.058</v>
      </c>
      <c r="R27" s="46"/>
      <c r="S27" s="46"/>
      <c r="T27" s="46"/>
      <c r="U27" s="113"/>
      <c r="V27" s="46"/>
      <c r="W27" s="125">
        <v>0.25</v>
      </c>
      <c r="X27" s="46"/>
      <c r="Y27" s="46"/>
      <c r="Z27" s="58"/>
    </row>
    <row r="28" spans="1:26" ht="12.75">
      <c r="A28" s="63">
        <v>17</v>
      </c>
      <c r="B28" s="11" t="s">
        <v>16</v>
      </c>
      <c r="C28" s="11">
        <f>1.97+0.89</f>
        <v>2.86</v>
      </c>
      <c r="D28" s="12">
        <v>0.434</v>
      </c>
      <c r="E28" s="55">
        <v>0.44</v>
      </c>
      <c r="F28" s="34" t="s">
        <v>49</v>
      </c>
      <c r="G28" s="26"/>
      <c r="H28" s="13"/>
      <c r="I28" s="121">
        <v>0.468</v>
      </c>
      <c r="J28" s="121">
        <f t="shared" si="0"/>
        <v>0.468</v>
      </c>
      <c r="K28" s="37"/>
      <c r="L28" s="37"/>
      <c r="M28" s="37"/>
      <c r="N28" s="37"/>
      <c r="O28" s="47"/>
      <c r="P28" s="121">
        <f>J28</f>
        <v>0.468</v>
      </c>
      <c r="Q28" s="56"/>
      <c r="R28" s="38"/>
      <c r="S28" s="38"/>
      <c r="T28" s="38"/>
      <c r="U28" s="55"/>
      <c r="V28" s="38"/>
      <c r="W28" s="67"/>
      <c r="X28" s="67"/>
      <c r="Y28" s="67"/>
      <c r="Z28" s="59"/>
    </row>
    <row r="29" spans="1:26" s="105" customFormat="1" ht="22.5">
      <c r="A29" s="94">
        <v>18</v>
      </c>
      <c r="B29" s="95" t="s">
        <v>17</v>
      </c>
      <c r="C29" s="95">
        <f>1.66</f>
        <v>1.66</v>
      </c>
      <c r="D29" s="96">
        <v>0.347</v>
      </c>
      <c r="E29" s="97">
        <v>0.11</v>
      </c>
      <c r="F29" s="98" t="s">
        <v>49</v>
      </c>
      <c r="G29" s="99"/>
      <c r="H29" s="100" t="s">
        <v>35</v>
      </c>
      <c r="I29" s="122">
        <v>0.081</v>
      </c>
      <c r="J29" s="122">
        <f t="shared" si="0"/>
        <v>0.081</v>
      </c>
      <c r="K29" s="101"/>
      <c r="L29" s="101"/>
      <c r="M29" s="101"/>
      <c r="N29" s="101"/>
      <c r="O29" s="102"/>
      <c r="P29" s="102"/>
      <c r="Q29" s="122">
        <f>J29</f>
        <v>0.081</v>
      </c>
      <c r="R29" s="102"/>
      <c r="S29" s="103"/>
      <c r="T29" s="103"/>
      <c r="U29" s="114"/>
      <c r="V29" s="103"/>
      <c r="W29" s="103"/>
      <c r="X29" s="103"/>
      <c r="Y29" s="103"/>
      <c r="Z29" s="104"/>
    </row>
    <row r="30" spans="1:27" ht="12.75">
      <c r="A30" s="16"/>
      <c r="B30" s="11" t="s">
        <v>63</v>
      </c>
      <c r="C30" s="11"/>
      <c r="D30" s="12">
        <v>1.25</v>
      </c>
      <c r="E30" s="38">
        <v>0.2</v>
      </c>
      <c r="F30" s="34" t="s">
        <v>51</v>
      </c>
      <c r="G30" s="26"/>
      <c r="H30" s="13"/>
      <c r="I30" s="56">
        <f>J30</f>
        <v>0.219</v>
      </c>
      <c r="J30" s="56">
        <f>SUM(K30:X30)</f>
        <v>0.219</v>
      </c>
      <c r="K30" s="37"/>
      <c r="L30" s="37"/>
      <c r="M30" s="37"/>
      <c r="N30" s="121">
        <v>0.06</v>
      </c>
      <c r="O30" s="121">
        <v>0.001</v>
      </c>
      <c r="P30" s="121">
        <v>0.007</v>
      </c>
      <c r="Q30" s="121">
        <v>0.005</v>
      </c>
      <c r="R30" s="121">
        <v>0.069</v>
      </c>
      <c r="S30" s="123">
        <v>0.007</v>
      </c>
      <c r="T30" s="124"/>
      <c r="U30" s="124"/>
      <c r="V30" s="125">
        <v>0.02</v>
      </c>
      <c r="W30" s="125">
        <v>0.02</v>
      </c>
      <c r="X30" s="125">
        <v>0.03</v>
      </c>
      <c r="Y30" s="46"/>
      <c r="Z30" s="58"/>
      <c r="AA30" s="126"/>
    </row>
    <row r="31" spans="1:26" ht="13.5" thickBot="1">
      <c r="A31" s="17"/>
      <c r="B31" s="18"/>
      <c r="C31" s="18"/>
      <c r="D31" s="19"/>
      <c r="E31" s="39"/>
      <c r="F31" s="93"/>
      <c r="G31" s="27"/>
      <c r="H31" s="31"/>
      <c r="I31" s="31"/>
      <c r="J31" s="31"/>
      <c r="K31" s="31"/>
      <c r="L31" s="31"/>
      <c r="M31" s="31"/>
      <c r="N31" s="31"/>
      <c r="O31" s="53"/>
      <c r="P31" s="53"/>
      <c r="Q31" s="53"/>
      <c r="R31" s="53"/>
      <c r="S31" s="54"/>
      <c r="T31" s="54"/>
      <c r="U31" s="54"/>
      <c r="V31" s="54"/>
      <c r="W31" s="54"/>
      <c r="X31" s="54"/>
      <c r="Y31" s="54"/>
      <c r="Z31" s="60"/>
    </row>
    <row r="32" spans="1:26" ht="13.5" thickBot="1">
      <c r="A32" s="20"/>
      <c r="B32" s="107" t="s">
        <v>52</v>
      </c>
      <c r="C32" s="21">
        <f>SUM(C10:C31)</f>
        <v>39.544999999999995</v>
      </c>
      <c r="D32" s="22">
        <f>SUM(D10:D31)</f>
        <v>10.500139999999998</v>
      </c>
      <c r="E32" s="111">
        <f>SUM(E11:E31)</f>
        <v>17.031999999999996</v>
      </c>
      <c r="F32" s="33"/>
      <c r="G32" s="40">
        <f>SUM(G10:G31)</f>
        <v>1.995</v>
      </c>
      <c r="H32" s="23"/>
      <c r="I32" s="110">
        <f>SUM(I10:I31)</f>
        <v>16.044999999999998</v>
      </c>
      <c r="J32" s="135">
        <f>SUM(J10:J31)</f>
        <v>10.911999999999997</v>
      </c>
      <c r="K32" s="129">
        <f aca="true" t="shared" si="1" ref="K32:X32">SUM(K9:K31)</f>
        <v>0</v>
      </c>
      <c r="L32" s="129">
        <f t="shared" si="1"/>
        <v>0</v>
      </c>
      <c r="M32" s="129">
        <f t="shared" si="1"/>
        <v>0.02</v>
      </c>
      <c r="N32" s="129">
        <f t="shared" si="1"/>
        <v>0.06</v>
      </c>
      <c r="O32" s="129">
        <f t="shared" si="1"/>
        <v>0.001</v>
      </c>
      <c r="P32" s="129">
        <f t="shared" si="1"/>
        <v>0.88</v>
      </c>
      <c r="Q32" s="129">
        <f t="shared" si="1"/>
        <v>0.14400000000000002</v>
      </c>
      <c r="R32" s="129">
        <f t="shared" si="1"/>
        <v>2.67</v>
      </c>
      <c r="S32" s="129">
        <f t="shared" si="1"/>
        <v>0.192</v>
      </c>
      <c r="T32" s="129">
        <f t="shared" si="1"/>
        <v>0.336</v>
      </c>
      <c r="U32" s="129">
        <f t="shared" si="1"/>
        <v>2.734</v>
      </c>
      <c r="V32" s="132">
        <f t="shared" si="1"/>
        <v>1.5750000000000002</v>
      </c>
      <c r="W32" s="132">
        <f t="shared" si="1"/>
        <v>1.27</v>
      </c>
      <c r="X32" s="132">
        <f t="shared" si="1"/>
        <v>1.03</v>
      </c>
      <c r="Y32" s="115"/>
      <c r="Z32" s="61">
        <f>SUM(Z9:Z31)</f>
        <v>5.133</v>
      </c>
    </row>
    <row r="33" spans="5:24" ht="12.75" hidden="1">
      <c r="E33" s="32" t="e">
        <f>IF(ABS((E32-#REF!))&lt;0.001,"OK!","DIFF.!")</f>
        <v>#REF!</v>
      </c>
      <c r="F33" s="32"/>
      <c r="G33" s="6"/>
      <c r="H33" s="6"/>
      <c r="I33" s="108"/>
      <c r="J33" s="108"/>
      <c r="K33" s="130"/>
      <c r="L33" s="130"/>
      <c r="M33" s="130"/>
      <c r="N33" s="130"/>
      <c r="O33" s="131"/>
      <c r="P33" s="131"/>
      <c r="Q33" s="131"/>
      <c r="R33" s="131"/>
      <c r="S33" s="131"/>
      <c r="T33" s="131"/>
      <c r="U33" s="131"/>
      <c r="V33" s="50"/>
      <c r="W33" s="50"/>
      <c r="X33" s="50"/>
    </row>
    <row r="34" spans="5:24" ht="13.5" thickBot="1">
      <c r="E34" s="32"/>
      <c r="F34" s="32"/>
      <c r="G34" s="6"/>
      <c r="H34" s="6"/>
      <c r="I34" s="108"/>
      <c r="J34" s="108"/>
      <c r="K34" s="145">
        <f>SUM(K32:U32)</f>
        <v>7.037</v>
      </c>
      <c r="L34" s="146"/>
      <c r="M34" s="146"/>
      <c r="N34" s="146"/>
      <c r="O34" s="146"/>
      <c r="P34" s="146"/>
      <c r="Q34" s="146"/>
      <c r="R34" s="146"/>
      <c r="S34" s="146"/>
      <c r="T34" s="146"/>
      <c r="U34" s="147"/>
      <c r="V34" s="136">
        <f>SUM(V32:X32)</f>
        <v>3.875</v>
      </c>
      <c r="W34" s="137"/>
      <c r="X34" s="138"/>
    </row>
    <row r="35" spans="5:25" ht="12.75">
      <c r="E35" s="32"/>
      <c r="F35" s="32"/>
      <c r="G35" s="6"/>
      <c r="H35" s="6"/>
      <c r="I35" s="108"/>
      <c r="J35" s="108"/>
      <c r="K35" s="6"/>
      <c r="L35" s="24"/>
      <c r="M35" s="6"/>
      <c r="N35" s="6"/>
      <c r="O35" s="48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6" ht="12.75">
      <c r="A36" s="71"/>
      <c r="B36" s="78" t="s">
        <v>53</v>
      </c>
      <c r="C36" s="79"/>
      <c r="D36" s="81"/>
      <c r="E36" s="11"/>
      <c r="F36" s="11"/>
      <c r="G36" s="11"/>
      <c r="H36" s="11"/>
      <c r="I36" s="109">
        <f>J36+Z36</f>
        <v>13.569968352196856</v>
      </c>
      <c r="J36" s="109">
        <f>SUM(K36:X36)</f>
        <v>9.28803570970981</v>
      </c>
      <c r="K36" s="106">
        <f aca="true" t="shared" si="2" ref="K36:X36">K32/(K41/$K41)</f>
        <v>0</v>
      </c>
      <c r="L36" s="106">
        <f t="shared" si="2"/>
        <v>0</v>
      </c>
      <c r="M36" s="106">
        <f t="shared" si="2"/>
        <v>0.01882307092751364</v>
      </c>
      <c r="N36" s="106">
        <f t="shared" si="2"/>
        <v>0.053350515463917524</v>
      </c>
      <c r="O36" s="106">
        <f t="shared" si="2"/>
        <v>0.0008878676470588235</v>
      </c>
      <c r="P36" s="106">
        <f t="shared" si="2"/>
        <v>0.7950617283950616</v>
      </c>
      <c r="Q36" s="106">
        <f t="shared" si="2"/>
        <v>0.12757153338224506</v>
      </c>
      <c r="R36" s="106">
        <f t="shared" si="2"/>
        <v>2.325297511720159</v>
      </c>
      <c r="S36" s="106">
        <f t="shared" si="2"/>
        <v>0.1661935483870968</v>
      </c>
      <c r="T36" s="106">
        <f t="shared" si="2"/>
        <v>0.28764267990074444</v>
      </c>
      <c r="U36" s="106">
        <f t="shared" si="2"/>
        <v>2.280694300518135</v>
      </c>
      <c r="V36" s="118">
        <f t="shared" si="2"/>
        <v>1.3138601036269433</v>
      </c>
      <c r="W36" s="118">
        <f t="shared" si="2"/>
        <v>1.0594300518134716</v>
      </c>
      <c r="X36" s="118">
        <f t="shared" si="2"/>
        <v>0.8592227979274613</v>
      </c>
      <c r="Y36" s="25"/>
      <c r="Z36" s="118">
        <f>Z32/(Z41/$K41)</f>
        <v>4.281932642487047</v>
      </c>
    </row>
    <row r="37" spans="1:26" ht="12.75">
      <c r="A37" s="72"/>
      <c r="B37" s="80"/>
      <c r="C37" s="80"/>
      <c r="D37" s="82"/>
      <c r="E37" s="68"/>
      <c r="F37" s="68"/>
      <c r="G37" s="68"/>
      <c r="H37" s="68"/>
      <c r="I37" s="68"/>
      <c r="J37" s="74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6"/>
      <c r="Y37" s="76"/>
      <c r="Z37" s="73"/>
    </row>
    <row r="38" ht="13.5" thickBot="1">
      <c r="J38" s="6" t="s">
        <v>46</v>
      </c>
    </row>
    <row r="39" spans="2:26" ht="13.5" thickBot="1">
      <c r="B39" s="133" t="s">
        <v>59</v>
      </c>
      <c r="I39" s="6"/>
      <c r="J39" s="11" t="s">
        <v>41</v>
      </c>
      <c r="K39" s="69">
        <v>121.5</v>
      </c>
      <c r="L39" s="69">
        <v>120.8</v>
      </c>
      <c r="M39" s="69">
        <v>126.1</v>
      </c>
      <c r="N39" s="69">
        <v>133.8</v>
      </c>
      <c r="O39" s="69">
        <v>137.3</v>
      </c>
      <c r="P39" s="69">
        <v>133.4</v>
      </c>
      <c r="Q39" s="69">
        <v>135.1</v>
      </c>
      <c r="R39" s="87">
        <v>138.2</v>
      </c>
      <c r="S39" s="88">
        <v>137.9</v>
      </c>
      <c r="T39" s="88">
        <v>140.6</v>
      </c>
      <c r="U39" s="88">
        <v>144.8</v>
      </c>
      <c r="V39" s="70" t="s">
        <v>43</v>
      </c>
      <c r="W39" s="70" t="s">
        <v>43</v>
      </c>
      <c r="X39" s="70" t="s">
        <v>43</v>
      </c>
      <c r="Y39" s="70"/>
      <c r="Z39" s="70" t="s">
        <v>43</v>
      </c>
    </row>
    <row r="40" spans="2:26" ht="13.5" thickBot="1">
      <c r="B40" s="134" t="s">
        <v>55</v>
      </c>
      <c r="H40" s="6"/>
      <c r="I40" s="6"/>
      <c r="J40" s="11" t="s">
        <v>42</v>
      </c>
      <c r="K40" s="69">
        <v>120</v>
      </c>
      <c r="L40" s="69">
        <v>126.5</v>
      </c>
      <c r="M40" s="69">
        <v>130.5</v>
      </c>
      <c r="N40" s="69">
        <v>137.8</v>
      </c>
      <c r="O40" s="69">
        <v>134.7</v>
      </c>
      <c r="P40" s="69">
        <v>133.9</v>
      </c>
      <c r="Q40" s="69">
        <v>137.5</v>
      </c>
      <c r="R40" s="88">
        <v>139.1</v>
      </c>
      <c r="S40" s="88">
        <v>141.1</v>
      </c>
      <c r="T40" s="88">
        <v>141.5</v>
      </c>
      <c r="U40" s="70">
        <v>144.7</v>
      </c>
      <c r="V40" s="70" t="s">
        <v>43</v>
      </c>
      <c r="W40" s="70" t="s">
        <v>43</v>
      </c>
      <c r="X40" s="70" t="s">
        <v>43</v>
      </c>
      <c r="Y40" s="70"/>
      <c r="Z40" s="70" t="s">
        <v>43</v>
      </c>
    </row>
    <row r="41" spans="2:26" ht="12.75">
      <c r="B41" t="s">
        <v>60</v>
      </c>
      <c r="J41" s="11" t="s">
        <v>44</v>
      </c>
      <c r="K41" s="69">
        <f>SUM(K39:K40)/2</f>
        <v>120.75</v>
      </c>
      <c r="L41" s="69">
        <f aca="true" t="shared" si="3" ref="L41:S41">SUM(L39:L40)/2</f>
        <v>123.65</v>
      </c>
      <c r="M41" s="69">
        <f t="shared" si="3"/>
        <v>128.3</v>
      </c>
      <c r="N41" s="69">
        <f t="shared" si="3"/>
        <v>135.8</v>
      </c>
      <c r="O41" s="69">
        <f t="shared" si="3"/>
        <v>136</v>
      </c>
      <c r="P41" s="69">
        <f t="shared" si="3"/>
        <v>133.65</v>
      </c>
      <c r="Q41" s="69">
        <f t="shared" si="3"/>
        <v>136.3</v>
      </c>
      <c r="R41" s="69">
        <f t="shared" si="3"/>
        <v>138.64999999999998</v>
      </c>
      <c r="S41" s="69">
        <f t="shared" si="3"/>
        <v>139.5</v>
      </c>
      <c r="T41" s="69">
        <f>IF(T39="nd",S41,IF(T40="nd",T39,SUM(T39:T40)/2))</f>
        <v>141.05</v>
      </c>
      <c r="U41" s="69">
        <f>IF(U39="nd",T41,IF(U40="nd",U39,SUM(U39:U40)/2))</f>
        <v>144.75</v>
      </c>
      <c r="V41" s="117">
        <f>IF(V39="nd",U41,IF(V40="nd",V39,SUM(V39:V40)/2))</f>
        <v>144.75</v>
      </c>
      <c r="W41" s="117">
        <f>IF(W39="nd",V41,IF(W40="nd",W39,SUM(W39:W40)/2))</f>
        <v>144.75</v>
      </c>
      <c r="X41" s="117">
        <f>IF(X39="nd",W41,IF(X40="nd",X39,SUM(X39:X40)/2))</f>
        <v>144.75</v>
      </c>
      <c r="Y41" s="69"/>
      <c r="Z41" s="117">
        <f>IF(Z39="nd",W41,IF(Z40="nd",Z39,SUM(Z39:Z40)/2))</f>
        <v>144.75</v>
      </c>
    </row>
    <row r="44" spans="20:27" ht="12.75">
      <c r="T44" s="84"/>
      <c r="U44" s="84"/>
      <c r="V44" s="84"/>
      <c r="W44" s="84"/>
      <c r="X44" s="84"/>
      <c r="Y44" s="84"/>
      <c r="Z44" s="84"/>
      <c r="AA44" s="85"/>
    </row>
    <row r="45" spans="18:27" ht="13.5">
      <c r="R45" s="83"/>
      <c r="S45" s="83"/>
      <c r="T45" s="86"/>
      <c r="U45" s="86"/>
      <c r="V45" s="86"/>
      <c r="W45" s="86"/>
      <c r="X45" s="86"/>
      <c r="Y45" s="86"/>
      <c r="Z45" s="84"/>
      <c r="AA45" s="85"/>
    </row>
    <row r="46" spans="18:27" ht="13.5">
      <c r="R46" s="83"/>
      <c r="S46" s="83"/>
      <c r="T46" s="86"/>
      <c r="U46" s="86"/>
      <c r="V46" s="86"/>
      <c r="W46" s="86"/>
      <c r="X46" s="86"/>
      <c r="Y46" s="86"/>
      <c r="Z46" s="84"/>
      <c r="AA46" s="85"/>
    </row>
    <row r="47" spans="20:27" ht="12.75">
      <c r="T47" s="84"/>
      <c r="U47" s="84"/>
      <c r="V47" s="84"/>
      <c r="W47" s="84"/>
      <c r="X47" s="84"/>
      <c r="Y47" s="84"/>
      <c r="Z47" s="84"/>
      <c r="AA47" s="85"/>
    </row>
    <row r="48" spans="20:27" ht="12.75">
      <c r="T48" s="84"/>
      <c r="U48" s="84"/>
      <c r="V48" s="84"/>
      <c r="W48" s="84"/>
      <c r="X48" s="84"/>
      <c r="Y48" s="84"/>
      <c r="Z48" s="84"/>
      <c r="AA48" s="85"/>
    </row>
  </sheetData>
  <mergeCells count="5">
    <mergeCell ref="V34:X34"/>
    <mergeCell ref="C22:C23"/>
    <mergeCell ref="D22:D23"/>
    <mergeCell ref="E22:E23"/>
    <mergeCell ref="K34:U34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Messaggio no. 5144</dc:title>
  <dc:subject/>
  <dc:creator>Microsoft Corporation</dc:creator>
  <cp:keywords/>
  <dc:description/>
  <cp:lastModifiedBy>Agostinetti Jole / kxgc002</cp:lastModifiedBy>
  <cp:lastPrinted>2012-07-24T06:00:37Z</cp:lastPrinted>
  <dcterms:created xsi:type="dcterms:W3CDTF">1996-11-05T10:16:36Z</dcterms:created>
  <dcterms:modified xsi:type="dcterms:W3CDTF">2012-10-24T15:13:01Z</dcterms:modified>
  <cp:category/>
  <cp:version/>
  <cp:contentType/>
  <cp:contentStatus/>
</cp:coreProperties>
</file>